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05" firstSheet="1" activeTab="1"/>
  </bookViews>
  <sheets>
    <sheet name="Plan PESV 2022 V02" sheetId="22" state="hidden" r:id="rId1"/>
    <sheet name="Seguimiento cuarto Trimestre" sheetId="12" r:id="rId2"/>
  </sheets>
  <definedNames>
    <definedName name="_xlnm._FilterDatabase" localSheetId="0" hidden="1">'Plan PESV 2022 V02'!$A$4:$P$27</definedName>
    <definedName name="_xlnm._FilterDatabase" localSheetId="1" hidden="1">'Seguimiento cuarto Trimestre'!$A$4:$AG$28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7" i="12" l="1"/>
  <c r="M27" i="22" l="1"/>
  <c r="N27" i="22"/>
  <c r="O27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L27" i="22"/>
  <c r="K27" i="22"/>
  <c r="J27" i="22"/>
  <c r="I27" i="22"/>
  <c r="H27" i="22"/>
  <c r="G27" i="22"/>
  <c r="F27" i="22"/>
  <c r="E27" i="22"/>
  <c r="D27" i="22"/>
  <c r="P25" i="22"/>
  <c r="C25" i="22"/>
  <c r="P21" i="22"/>
  <c r="C21" i="22"/>
  <c r="P17" i="22"/>
  <c r="C17" i="22"/>
  <c r="P9" i="22"/>
  <c r="C9" i="22"/>
  <c r="P6" i="22"/>
  <c r="C6" i="22"/>
  <c r="AE15" i="12"/>
  <c r="AD15" i="12"/>
  <c r="AC15" i="12"/>
  <c r="AB15" i="12"/>
  <c r="AB19" i="12"/>
  <c r="AC19" i="12"/>
  <c r="AD19" i="12"/>
  <c r="AE19" i="12"/>
  <c r="AF15" i="12" l="1"/>
  <c r="AF19" i="12"/>
  <c r="C28" i="22"/>
  <c r="P27" i="22"/>
  <c r="AE27" i="12" l="1"/>
  <c r="AE26" i="12"/>
  <c r="AE24" i="12"/>
  <c r="AE23" i="12"/>
  <c r="AE22" i="12"/>
  <c r="AE20" i="12"/>
  <c r="AE18" i="12"/>
  <c r="AE16" i="12"/>
  <c r="AE14" i="12"/>
  <c r="AE13" i="12"/>
  <c r="AE12" i="12"/>
  <c r="AE11" i="12"/>
  <c r="AE10" i="12"/>
  <c r="AE8" i="12"/>
  <c r="Y28" i="12" l="1"/>
  <c r="X28" i="12"/>
  <c r="W28" i="12"/>
  <c r="V28" i="12"/>
  <c r="S28" i="12"/>
  <c r="R28" i="12"/>
  <c r="Q28" i="12"/>
  <c r="P28" i="12"/>
  <c r="M28" i="12"/>
  <c r="L28" i="12"/>
  <c r="K28" i="12"/>
  <c r="J28" i="12"/>
  <c r="G28" i="12"/>
  <c r="F28" i="12"/>
  <c r="E28" i="12"/>
  <c r="D28" i="12"/>
  <c r="C28" i="12"/>
  <c r="AD27" i="12"/>
  <c r="AC27" i="12"/>
  <c r="AF27" i="12" s="1"/>
  <c r="AB27" i="12"/>
  <c r="AD26" i="12"/>
  <c r="AC26" i="12"/>
  <c r="AG26" i="12" s="1"/>
  <c r="AB26" i="12"/>
  <c r="AD24" i="12"/>
  <c r="AC24" i="12"/>
  <c r="AF24" i="12" s="1"/>
  <c r="AB24" i="12"/>
  <c r="AD23" i="12"/>
  <c r="AC23" i="12"/>
  <c r="AF23" i="12" s="1"/>
  <c r="AB23" i="12"/>
  <c r="AD22" i="12"/>
  <c r="AC22" i="12"/>
  <c r="AB22" i="12"/>
  <c r="AD20" i="12"/>
  <c r="AC20" i="12"/>
  <c r="AF20" i="12" s="1"/>
  <c r="AB20" i="12"/>
  <c r="AD18" i="12"/>
  <c r="AC18" i="12"/>
  <c r="AG18" i="12" s="1"/>
  <c r="AB18" i="12"/>
  <c r="AD16" i="12"/>
  <c r="AC16" i="12"/>
  <c r="AF16" i="12" s="1"/>
  <c r="AB16" i="12"/>
  <c r="AD14" i="12"/>
  <c r="AC14" i="12"/>
  <c r="AF14" i="12" s="1"/>
  <c r="AB14" i="12"/>
  <c r="AD13" i="12"/>
  <c r="AC13" i="12"/>
  <c r="AF13" i="12" s="1"/>
  <c r="AB13" i="12"/>
  <c r="AD12" i="12"/>
  <c r="AC12" i="12"/>
  <c r="AF12" i="12" s="1"/>
  <c r="AB12" i="12"/>
  <c r="AD11" i="12"/>
  <c r="AC11" i="12"/>
  <c r="AB11" i="12"/>
  <c r="AF10" i="12"/>
  <c r="AD10" i="12"/>
  <c r="AC10" i="12"/>
  <c r="AB10" i="12"/>
  <c r="AD8" i="12"/>
  <c r="AC8" i="12"/>
  <c r="AF8" i="12" s="1"/>
  <c r="AB8" i="12"/>
  <c r="AE7" i="12"/>
  <c r="AD7" i="12"/>
  <c r="AC7" i="12"/>
  <c r="AB7" i="12"/>
  <c r="AG10" i="12" l="1"/>
  <c r="AG22" i="12"/>
  <c r="AF7" i="12"/>
  <c r="AE28" i="12"/>
  <c r="AF22" i="12"/>
  <c r="AF26" i="12"/>
  <c r="AF18" i="12"/>
  <c r="H28" i="12"/>
  <c r="Z28" i="12"/>
  <c r="AB28" i="12"/>
  <c r="AF11" i="12"/>
  <c r="N28" i="12"/>
  <c r="AD28" i="12"/>
  <c r="AC28" i="12"/>
  <c r="T28" i="12"/>
  <c r="AG28" i="12" l="1"/>
</calcChain>
</file>

<file path=xl/comments1.xml><?xml version="1.0" encoding="utf-8"?>
<comments xmlns="http://schemas.openxmlformats.org/spreadsheetml/2006/main">
  <authors>
    <author>Omar Baez Matallana</author>
  </authors>
  <commentList>
    <comment ref="J10" authorId="0">
      <text>
        <r>
          <rPr>
            <b/>
            <sz val="9"/>
            <color indexed="81"/>
            <rFont val="Tahoma"/>
            <family val="2"/>
          </rPr>
          <t>Omar Baez Matallana:</t>
        </r>
        <r>
          <rPr>
            <sz val="9"/>
            <color indexed="81"/>
            <rFont val="Tahoma"/>
            <family val="2"/>
          </rPr>
          <t xml:space="preserve">
Se reubicó del mes de junio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Omar Baez Matallana:</t>
        </r>
        <r>
          <rPr>
            <sz val="9"/>
            <color indexed="81"/>
            <rFont val="Tahoma"/>
            <family val="2"/>
          </rPr>
          <t xml:space="preserve">
Se trasladó de febrero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Omar Baez Matallana:</t>
        </r>
        <r>
          <rPr>
            <sz val="9"/>
            <color indexed="81"/>
            <rFont val="Tahoma"/>
            <family val="2"/>
          </rPr>
          <t xml:space="preserve">
Se trasladó de abril</t>
        </r>
      </text>
    </comment>
  </commentList>
</comments>
</file>

<file path=xl/sharedStrings.xml><?xml version="1.0" encoding="utf-8"?>
<sst xmlns="http://schemas.openxmlformats.org/spreadsheetml/2006/main" count="206" uniqueCount="100">
  <si>
    <t>DESCRIPCION DE LA ACTIVIDAD</t>
  </si>
  <si>
    <t>RESPONSABLE</t>
  </si>
  <si>
    <t># actividades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</si>
  <si>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</si>
  <si>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</si>
  <si>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</si>
  <si>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</si>
  <si>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</si>
  <si>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</si>
  <si>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</si>
  <si>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</si>
  <si>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</si>
  <si>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</si>
  <si>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</si>
  <si>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</si>
  <si>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RESULTADO %</t>
  </si>
  <si>
    <t>FORTALECIMIENTO DE LA GESTIÓN INSTITUCIONAL -30%</t>
  </si>
  <si>
    <t>Dirección Administrativa y Financiera</t>
  </si>
  <si>
    <t>COMPORTAMIENTO HUMANO -30%</t>
  </si>
  <si>
    <t>VEHICULOS SEGUROS -20%</t>
  </si>
  <si>
    <t>INFRAESTRUCTURA SEGURA -10%</t>
  </si>
  <si>
    <t>ATENCIÓN A VÍCTIMAS -10%</t>
  </si>
  <si>
    <t>TOTALES</t>
  </si>
  <si>
    <t>1. FORTALECIMIENTO GESTIÓN INSTITUCIONAL -30%</t>
  </si>
  <si>
    <t>2. COMPORTAMIENTO HUMANO -30%</t>
  </si>
  <si>
    <t>3. VEHÍCULOS SEGUROS -20%</t>
  </si>
  <si>
    <t>4. INFRAESTRUCTURA SEGURA -10%</t>
  </si>
  <si>
    <t>5. ATENCIÓN A VÍCTIMAS -10%</t>
  </si>
  <si>
    <t>PLAN DE ACCIÓN ANUAL - PLAN ESTRATÉGICO DE SEGURIDAD VIAL 2022</t>
  </si>
  <si>
    <t>Observaciones</t>
  </si>
  <si>
    <t>TOTAL PORCENTAJE</t>
  </si>
  <si>
    <t>TOTAL ACTIVIDADES</t>
  </si>
  <si>
    <t>Revisar la documentación de las hojas de vida de los conductores, para verificar que contengan la información mínima requerida, según la Res. 1565 de 2014</t>
  </si>
  <si>
    <t>Revisar el cumplimiento de lo establecido en la Res. 1565 de 2014, para la empresa de transporte contratada</t>
  </si>
  <si>
    <t>Dirección Administrativa y Financiera
Dirección de Talento Humano</t>
  </si>
  <si>
    <t>Elaborar y socializar el informe de seguimiento a los accidentes de tránsito de la vigencia 2022 y lecciones aprendidas</t>
  </si>
  <si>
    <t>Actualizar la matriz de riesgos PESV en alineación con la norma GTC45 para la vigencia 2022</t>
  </si>
  <si>
    <t>Socializar el  mapa de calor de accidentalidad vial de Bogotá a los conductores de la entidad.</t>
  </si>
  <si>
    <t>Realizar actividades para fomentar el uso de los biciparqueaderos  de la entidad</t>
  </si>
  <si>
    <t>Realizar actividades necesarias para incrementar en un 25% los cupos de los biciparqueaderos de la entidad y fomentar su uso</t>
  </si>
  <si>
    <t>Dirección Administrativa y Financiera
Subdirección de Servicios Administrativos</t>
  </si>
  <si>
    <t>Realizar seguimiento a las actividades de mejoramiento de funcionalidades del aplicativo Sistema de Hoja de vida de Vehículos SHV de la entidad</t>
  </si>
  <si>
    <t>Aplicar pruebas aleatorias de alcoholemia a los conductores</t>
  </si>
  <si>
    <t>Consolidar y socializar el informe sobre verificación de comparendos, comportamiento de conductores y chequeos preoperacionales</t>
  </si>
  <si>
    <t>Realizar capacitación en conducción y aplicar las pruebas teórico - prácticas dirigido a Conductores de la entidad</t>
  </si>
  <si>
    <t>Elaborar y socializar una cartilla de seguridad vial para conductores de la entidad</t>
  </si>
  <si>
    <t>Realizar capacitación a conductores en temas de Seguridad Vial de manera trimestral</t>
  </si>
  <si>
    <t>Presentar la Gestión realizada en el trimestre del Plan Estratégico de Seguridad Vial ante el equipo de trabajo del PESV.</t>
  </si>
  <si>
    <t>Desarrollar actividades de concientización sobre los alcances del PESV y las responsabilidades de los actores viales.</t>
  </si>
  <si>
    <t>PROGRAMACIÓN ACTIVIDADES PLAN ESTRATÉGICO DE SEGURIDAD VIAL 2022</t>
  </si>
  <si>
    <t>Acumulado Trimestre 1</t>
  </si>
  <si>
    <t>Acumulado Trimestre 2</t>
  </si>
  <si>
    <t>Acumulado Trimestre 3</t>
  </si>
  <si>
    <t>Acumulado Trimestre 4</t>
  </si>
  <si>
    <t>Acumulado Anual</t>
  </si>
  <si>
    <t>Programado</t>
  </si>
  <si>
    <t>Ejecutado</t>
  </si>
  <si>
    <t>%Ejec</t>
  </si>
  <si>
    <t># actividades Vigencia</t>
  </si>
  <si>
    <t>SEGUIMIENTO TRIMESTRAL PESV 2022</t>
  </si>
  <si>
    <t>PESO PILAR %</t>
  </si>
  <si>
    <t>%Ejec Act.</t>
  </si>
  <si>
    <t>En articulación con el IDRD se desarrolló un taller práctico para concientizar a los servidores sobre el PESV, la seguridad vial y nuestras responsabilidades como actores viales</t>
  </si>
  <si>
    <t>Se realizó la presentación del Informe de Gestión correspondiente al cuarto trimestre de 2021, los resultados finales de la vigencia y la programación para el 2022</t>
  </si>
  <si>
    <t>Se adelantó capacitación a los conductores de la entidad, en temas como socialización del protocolo de pruebas de alcoholemia y conductas seguras en la vía.</t>
  </si>
  <si>
    <t>N.A.</t>
  </si>
  <si>
    <t>Con apoyo de la ARL Positiva, se adelantaron pruebas teórico prácticas, dirigidas a los conductores de los vehículos de la entidad.</t>
  </si>
  <si>
    <t>En el mes de marzo se realizó una jornada de aplicación de pruebas de control de alcoholemia, con el apoyo de la IPS Evalúa Salud y con participación de 11 conductores</t>
  </si>
  <si>
    <t>Realizar actividades necesarias para incrementar en un 25% los cupos de los bici parqueaderos de la entidad y fomentar su uso</t>
  </si>
  <si>
    <t>Realizar actividades para fomentar el uso de los bici parqueaderos  de la entidad</t>
  </si>
  <si>
    <t>En coordinación con SST y la ARL se actualizó la Matriz de Riesgos y se elaboró un cronograma de actividades.</t>
  </si>
  <si>
    <t>Se realizó la presentación del Informe de Gestión correspondiente al primer trimestre de 2022.</t>
  </si>
  <si>
    <t>N/A</t>
  </si>
  <si>
    <t>En articulación con la SDM y el IDRD, se adelantaron capacitaciones a servidores y conductores de la entidad en temas como Educación para la Seguridad Vial y Normatividad en tránsito y transporte. Se compartieron las charlas en SV promovidas por la RESV</t>
  </si>
  <si>
    <t>Se consolidó y socializó la información del trimestre, asociada al comportamiento de los vehículos y conductores de la entidad.</t>
  </si>
  <si>
    <t>Se realizaron dos jornadas de pruebas de control de alcoholemia, con el apoyo de la IPS Evalúa Salud y participación de 13 conductores</t>
  </si>
  <si>
    <t>Se solicitó a la empresa Consorcio de Transportes DC, las evidencias sobre el cumplimiento del PESV, de acuerdo a lo establecido en la Ley 2050 de 2020 y Res. 1565 de 2014; la empresa envío el respectivo informe el día 23 de mayo de 2022</t>
  </si>
  <si>
    <t>Se incrementaron los cupos para bicicletas en un 31% respecto al año pasado, llegando a 600 bici parqueaderos en toda la entidad.</t>
  </si>
  <si>
    <t>Medición del indicador de Mantenimiento preventivo e Inspección diaria pre operacional
para el tercer trimestre del año.</t>
  </si>
  <si>
    <t>Elaborar el formulario de encuesta para la recopilación de información que permita establecer los riesgos viales de acuerdo a lo establecido en la Res. 40595 de 2022</t>
  </si>
  <si>
    <t>OBSERVACIONES</t>
  </si>
  <si>
    <t>El 28 de julio se realizó la reunión con el equipo del PESV, para presentar el informe de gestión del segundo trimestre de 2022.</t>
  </si>
  <si>
    <t>Se organizó una capacitación virtual para los Conductores denominado "Primer Respondiente ante Siniestros Viales" de la ANSV, que se realizó entre el 8 y 26 de septiembre</t>
  </si>
  <si>
    <t>Se elaboró y diseñó la cartilla para los conductores con temas de S.V;  con el apoyo de Comunicaciones e Imprenta Distrital; se imprimieron 40 ejemplares; cartilla que fue socializada el 28 de julio a los conductores</t>
  </si>
  <si>
    <t>En el mes de octubre se elaboró el informe trimestral  de vehículos y conductores, en donde se incluyó el seguimiento a los comparendos de los vehículos y conductores</t>
  </si>
  <si>
    <t>El 26 de agosto se hizo una jornada para la toma de pruebas de alcoholemia a los conductores y personal de mantenimiento de infraestructura, con resultados negativos</t>
  </si>
  <si>
    <t>En el mes de julio se hizo reunión de seguimiento con OTIC y en el mes de agosto se elaboró un informe sobre los avances y pendientes del aplicativo SHV.</t>
  </si>
  <si>
    <t>En el día del no carro se hizo una campaña a través de Soy 10 invitando a los servidores a utilizar los 600 bici parqueaderos disponibles en la entidad; además, en la semana de la bicicleta se realizó un taller de la bici en donde se promovió el uso de los parqueaderos para bicicleta</t>
  </si>
  <si>
    <t>Se elaboró y consolidó el informe de seguimiento a los accidentes e incidentes que presentaron los vehículos de la entidad durante el presente año</t>
  </si>
  <si>
    <t>En coordinación con la ARL Positiva se desarrolló una capacitación virtual para todos los conductores, con el tema Seguridad Emocional en la Conducción</t>
  </si>
  <si>
    <t>Se reprograman las actividades correspondientes al cuarto trimestre, de acuerdo al desarrollo de las acciones programadas para la actualización del Plan Estratégico de Seguridad Vial, según la Resolución 40595 de 2022.</t>
  </si>
  <si>
    <t>En articulación con el IDRD se realizó un Bici recorrido entre la Manzana Liévano y la sede Centro Memoria, como estrategia para generar conciencia sobre la vulnerabilidad de los bici usuarios</t>
  </si>
  <si>
    <t>Consolidar y socializar el informe sobre verificación de comparendos, comportamiento de conductores y chequeos pre operacionales</t>
  </si>
  <si>
    <t>Se realizó el informe sobre el comportamiento de los vehículos y conductores durante el cuarto trimestre (siniestros, comparendos, chequeos pre operacionales, combustible y mantenimiento)</t>
  </si>
  <si>
    <t>En coordinación con SST, se realizó la verificación de la hoja de vida de los conductores, de acuerdo a lo establecido en la Res. 1565 de 2014</t>
  </si>
  <si>
    <t>Se adelantaron dos mesas de trabajo con la SSA y la OTIC con el objetivo de hacer seguimiento y  puntualizar los requerimientos de mejoramiento del aplicativo</t>
  </si>
  <si>
    <t xml:space="preserve"> Se solicitó a la SDM información sobre la accidentalidad de Bogotá y se imprimió el mapa de calor por localidad; se colocó en la oficina de los conductores y se socializó</t>
  </si>
  <si>
    <t>Se diseñó la encuesta de seguridad vial, dentro del proceso de actualización del PESV, para ser aplicada en el mes de enero.</t>
  </si>
  <si>
    <t>Se recibieron las nuevas funcionalidades del aplicativo SHV solicitadas a OTIC, para el mejoramiento del control de los mantenimientos a los vehículos de la entidad.</t>
  </si>
  <si>
    <t>Se realizó la medición del indicador de cumplimiento del programa de mantenimiento, generándolo por el aplicativo Sistema de Hoja de Vida de Vehículos -SHV-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</si>
</sst>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0\ _€_-;\-* #,##0.00\ _€_-;_-* &quot;-&quot;??\ _€_-;_-@_-"/>
    <numFmt numFmtId="166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2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/>
    </xf>
    <xf numFmtId="166" fontId="2" fillId="3" borderId="8" xfId="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13" xfId="1" applyNumberFormat="1" applyFont="1" applyFill="1" applyBorder="1" applyAlignment="1">
      <alignment horizontal="center" vertical="center"/>
    </xf>
    <xf numFmtId="9" fontId="3" fillId="0" borderId="12" xfId="1" applyFont="1" applyFill="1" applyBorder="1" applyAlignment="1">
      <alignment horizontal="center" vertical="center" wrapText="1"/>
    </xf>
    <xf numFmtId="9" fontId="3" fillId="0" borderId="41" xfId="1" applyFont="1" applyFill="1" applyBorder="1" applyAlignment="1">
      <alignment horizontal="center" vertical="center" wrapText="1"/>
    </xf>
    <xf numFmtId="164" fontId="3" fillId="0" borderId="12" xfId="1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164" fontId="3" fillId="0" borderId="10" xfId="1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justify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13" xfId="1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9" fontId="3" fillId="0" borderId="12" xfId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9" fontId="3" fillId="0" borderId="13" xfId="1" applyFont="1" applyFill="1" applyBorder="1" applyAlignment="1">
      <alignment horizontal="center" vertical="center"/>
    </xf>
    <xf numFmtId="164" fontId="3" fillId="0" borderId="33" xfId="1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justify" vertical="center" wrapText="1"/>
    </xf>
    <xf numFmtId="9" fontId="3" fillId="0" borderId="33" xfId="1" applyFont="1" applyFill="1" applyBorder="1" applyAlignment="1">
      <alignment horizontal="center" vertical="center"/>
    </xf>
    <xf numFmtId="9" fontId="2" fillId="3" borderId="40" xfId="1" applyFont="1" applyFill="1" applyBorder="1" applyAlignment="1">
      <alignment horizontal="center" vertical="center"/>
    </xf>
    <xf numFmtId="164" fontId="2" fillId="3" borderId="40" xfId="0" applyNumberFormat="1" applyFont="1" applyFill="1" applyBorder="1" applyAlignment="1">
      <alignment horizontal="center" vertical="center"/>
    </xf>
    <xf numFmtId="164" fontId="2" fillId="3" borderId="36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4" borderId="20" xfId="0" applyFont="1" applyFill="1" applyBorder="1" applyAlignment="1">
      <alignment wrapText="1"/>
    </xf>
    <xf numFmtId="0" fontId="9" fillId="4" borderId="22" xfId="0" applyFont="1" applyFill="1" applyBorder="1" applyAlignment="1">
      <alignment wrapText="1"/>
    </xf>
    <xf numFmtId="0" fontId="9" fillId="4" borderId="24" xfId="0" applyFont="1" applyFill="1" applyBorder="1" applyAlignment="1">
      <alignment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9" fontId="11" fillId="3" borderId="14" xfId="1" applyFont="1" applyFill="1" applyBorder="1" applyAlignment="1">
      <alignment horizontal="center" vertical="center"/>
    </xf>
    <xf numFmtId="9" fontId="11" fillId="3" borderId="14" xfId="1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9" fontId="4" fillId="2" borderId="12" xfId="1" applyNumberFormat="1" applyFont="1" applyFill="1" applyBorder="1" applyAlignment="1">
      <alignment horizontal="center" vertical="center"/>
    </xf>
    <xf numFmtId="9" fontId="4" fillId="2" borderId="12" xfId="1" applyNumberFormat="1" applyFont="1" applyFill="1" applyBorder="1" applyAlignment="1">
      <alignment horizontal="center" vertical="center" wrapText="1"/>
    </xf>
    <xf numFmtId="9" fontId="3" fillId="2" borderId="12" xfId="1" applyNumberFormat="1" applyFont="1" applyFill="1" applyBorder="1" applyAlignment="1">
      <alignment horizontal="center" vertical="center"/>
    </xf>
    <xf numFmtId="9" fontId="4" fillId="2" borderId="53" xfId="1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9" fontId="4" fillId="2" borderId="42" xfId="1" applyNumberFormat="1" applyFont="1" applyFill="1" applyBorder="1" applyAlignment="1">
      <alignment horizontal="center" vertical="center"/>
    </xf>
    <xf numFmtId="9" fontId="4" fillId="2" borderId="42" xfId="1" applyNumberFormat="1" applyFont="1" applyFill="1" applyBorder="1" applyAlignment="1">
      <alignment horizontal="justify" vertical="center" wrapText="1"/>
    </xf>
    <xf numFmtId="9" fontId="4" fillId="2" borderId="42" xfId="1" applyNumberFormat="1" applyFont="1" applyFill="1" applyBorder="1" applyAlignment="1">
      <alignment horizontal="left" vertical="center" wrapText="1"/>
    </xf>
    <xf numFmtId="9" fontId="4" fillId="2" borderId="42" xfId="1" applyNumberFormat="1" applyFont="1" applyFill="1" applyBorder="1" applyAlignment="1">
      <alignment horizontal="center" vertical="center" wrapText="1"/>
    </xf>
    <xf numFmtId="164" fontId="4" fillId="2" borderId="56" xfId="1" applyNumberFormat="1" applyFont="1" applyFill="1" applyBorder="1" applyAlignment="1">
      <alignment horizontal="center" vertical="center"/>
    </xf>
    <xf numFmtId="9" fontId="4" fillId="2" borderId="13" xfId="1" applyNumberFormat="1" applyFont="1" applyFill="1" applyBorder="1" applyAlignment="1">
      <alignment horizontal="center" vertical="center"/>
    </xf>
    <xf numFmtId="9" fontId="4" fillId="2" borderId="13" xfId="1" applyNumberFormat="1" applyFont="1" applyFill="1" applyBorder="1" applyAlignment="1">
      <alignment horizontal="center" vertical="center" wrapText="1"/>
    </xf>
    <xf numFmtId="9" fontId="4" fillId="2" borderId="13" xfId="1" applyNumberFormat="1" applyFont="1" applyFill="1" applyBorder="1" applyAlignment="1">
      <alignment horizontal="left" vertical="center" wrapText="1"/>
    </xf>
    <xf numFmtId="9" fontId="4" fillId="2" borderId="37" xfId="1" applyNumberFormat="1" applyFont="1" applyFill="1" applyBorder="1" applyAlignment="1">
      <alignment horizontal="center" vertical="center"/>
    </xf>
    <xf numFmtId="164" fontId="4" fillId="2" borderId="37" xfId="1" applyNumberFormat="1" applyFont="1" applyFill="1" applyBorder="1" applyAlignment="1">
      <alignment horizontal="center" vertical="center"/>
    </xf>
    <xf numFmtId="9" fontId="4" fillId="2" borderId="13" xfId="1" applyNumberFormat="1" applyFont="1" applyFill="1" applyBorder="1" applyAlignment="1">
      <alignment horizontal="justify" vertical="center" wrapText="1"/>
    </xf>
    <xf numFmtId="164" fontId="4" fillId="2" borderId="12" xfId="1" applyNumberFormat="1" applyFont="1" applyFill="1" applyBorder="1" applyAlignment="1">
      <alignment horizontal="center" vertical="center"/>
    </xf>
    <xf numFmtId="166" fontId="11" fillId="3" borderId="14" xfId="2" applyNumberFormat="1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24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9" fontId="3" fillId="2" borderId="13" xfId="1" applyNumberFormat="1" applyFont="1" applyFill="1" applyBorder="1" applyAlignment="1">
      <alignment horizontal="center" vertical="center"/>
    </xf>
    <xf numFmtId="164" fontId="4" fillId="2" borderId="13" xfId="1" applyNumberFormat="1" applyFont="1" applyFill="1" applyBorder="1" applyAlignment="1">
      <alignment horizontal="center" vertical="center"/>
    </xf>
    <xf numFmtId="9" fontId="4" fillId="2" borderId="33" xfId="1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9" fontId="4" fillId="2" borderId="12" xfId="1" applyNumberFormat="1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9" fontId="4" fillId="2" borderId="33" xfId="1" applyNumberFormat="1" applyFont="1" applyFill="1" applyBorder="1" applyAlignment="1">
      <alignment horizontal="center" vertical="center"/>
    </xf>
    <xf numFmtId="9" fontId="4" fillId="2" borderId="33" xfId="1" applyNumberFormat="1" applyFont="1" applyFill="1" applyBorder="1" applyAlignment="1">
      <alignment horizontal="center" vertical="center" wrapText="1"/>
    </xf>
    <xf numFmtId="9" fontId="4" fillId="2" borderId="59" xfId="1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9" fontId="3" fillId="2" borderId="42" xfId="1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9" fontId="3" fillId="2" borderId="10" xfId="1" applyNumberFormat="1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4" fillId="2" borderId="10" xfId="1" applyNumberFormat="1" applyFont="1" applyFill="1" applyBorder="1" applyAlignment="1">
      <alignment horizontal="center" vertical="center"/>
    </xf>
    <xf numFmtId="0" fontId="3" fillId="0" borderId="57" xfId="0" applyFont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9" fontId="4" fillId="2" borderId="5" xfId="1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justify" vertical="center" wrapText="1"/>
    </xf>
    <xf numFmtId="9" fontId="4" fillId="2" borderId="5" xfId="1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64" fontId="3" fillId="0" borderId="54" xfId="0" applyNumberFormat="1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9" fontId="3" fillId="0" borderId="35" xfId="0" applyNumberFormat="1" applyFont="1" applyBorder="1" applyAlignment="1">
      <alignment horizontal="center" vertical="center"/>
    </xf>
    <xf numFmtId="9" fontId="3" fillId="0" borderId="31" xfId="0" applyNumberFormat="1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9" fontId="3" fillId="0" borderId="32" xfId="0" applyNumberFormat="1" applyFont="1" applyBorder="1" applyAlignment="1">
      <alignment horizontal="center" vertical="center"/>
    </xf>
    <xf numFmtId="9" fontId="3" fillId="0" borderId="30" xfId="0" applyNumberFormat="1" applyFont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/>
    </xf>
    <xf numFmtId="9" fontId="4" fillId="0" borderId="32" xfId="0" applyNumberFormat="1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9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9" fontId="4" fillId="2" borderId="10" xfId="1" applyNumberFormat="1" applyFont="1" applyFill="1" applyBorder="1" applyAlignment="1">
      <alignment horizontal="center" vertical="center" wrapText="1"/>
    </xf>
    <xf numFmtId="164" fontId="4" fillId="2" borderId="48" xfId="1" applyNumberFormat="1" applyFont="1" applyFill="1" applyBorder="1" applyAlignment="1">
      <alignment horizontal="center" vertical="center"/>
    </xf>
    <xf numFmtId="9" fontId="4" fillId="0" borderId="30" xfId="0" applyNumberFormat="1" applyFont="1" applyFill="1" applyBorder="1" applyAlignment="1">
      <alignment horizontal="center" vertical="center"/>
    </xf>
    <xf numFmtId="9" fontId="11" fillId="3" borderId="60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6"/>
  <sheetViews>
    <sheetView showGridLines="0" view="pageBreakPreview" zoomScale="64" zoomScaleNormal="64" zoomScaleSheetLayoutView="64" workbookViewId="0">
      <selection activeCell="A17" sqref="A17:A19"/>
    </sheetView>
  </sheetViews>
  <sheetFormatPr baseColWidth="10" defaultColWidth="11.42578125" defaultRowHeight="18.75" x14ac:dyDescent="0.3"/>
  <cols>
    <col min="1" max="1" width="47.85546875" style="4" customWidth="1"/>
    <col min="2" max="2" width="40.5703125" style="8" hidden="1" customWidth="1"/>
    <col min="3" max="3" width="15.140625" style="4" customWidth="1"/>
    <col min="4" max="11" width="12.42578125" style="4" customWidth="1"/>
    <col min="12" max="12" width="14.5703125" style="4" customWidth="1"/>
    <col min="13" max="13" width="13.42578125" style="4" customWidth="1"/>
    <col min="14" max="14" width="14" style="4" customWidth="1"/>
    <col min="15" max="15" width="12.42578125" style="4" customWidth="1"/>
    <col min="16" max="16" width="16.85546875" style="4" customWidth="1"/>
    <col min="17" max="16384" width="11.42578125" style="4"/>
  </cols>
  <sheetData>
    <row r="1" spans="1:16" x14ac:dyDescent="0.3">
      <c r="A1" s="121" t="s">
        <v>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9.5" thickBot="1" x14ac:dyDescent="0.35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s="8" customFormat="1" ht="19.5" customHeight="1" x14ac:dyDescent="0.25">
      <c r="A3" s="125" t="s">
        <v>0</v>
      </c>
      <c r="B3" s="127" t="s">
        <v>1</v>
      </c>
      <c r="C3" s="127" t="s">
        <v>2</v>
      </c>
      <c r="D3" s="129" t="s">
        <v>49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</row>
    <row r="4" spans="1:16" s="8" customFormat="1" ht="36.75" customHeight="1" thickBot="1" x14ac:dyDescent="0.3">
      <c r="A4" s="126"/>
      <c r="B4" s="128"/>
      <c r="C4" s="128"/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15" t="s">
        <v>15</v>
      </c>
    </row>
    <row r="5" spans="1:16" ht="25.5" customHeight="1" thickBot="1" x14ac:dyDescent="0.35">
      <c r="A5" s="131" t="s">
        <v>16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  <c r="O5" s="132"/>
      <c r="P5" s="134"/>
    </row>
    <row r="6" spans="1:16" ht="88.5" customHeight="1" x14ac:dyDescent="0.3">
      <c r="A6" s="18" t="s">
        <v>48</v>
      </c>
      <c r="B6" s="19" t="s">
        <v>17</v>
      </c>
      <c r="C6" s="135">
        <f>+COUNT(D6:O7)</f>
        <v>5</v>
      </c>
      <c r="D6" s="11"/>
      <c r="E6" s="20">
        <v>0.09</v>
      </c>
      <c r="F6" s="11"/>
      <c r="G6" s="11"/>
      <c r="H6" s="11"/>
      <c r="I6" s="20">
        <v>0.09</v>
      </c>
      <c r="J6" s="11"/>
      <c r="K6" s="11"/>
      <c r="L6" s="11"/>
      <c r="M6" s="16"/>
      <c r="N6" s="21"/>
      <c r="O6" s="22"/>
      <c r="P6" s="137">
        <f>+SUM(D6:O7)</f>
        <v>0.27</v>
      </c>
    </row>
    <row r="7" spans="1:16" s="8" customFormat="1" ht="94.5" customHeight="1" thickBot="1" x14ac:dyDescent="0.3">
      <c r="A7" s="18" t="s">
        <v>47</v>
      </c>
      <c r="B7" s="19" t="s">
        <v>17</v>
      </c>
      <c r="C7" s="136"/>
      <c r="D7" s="25">
        <v>0.03</v>
      </c>
      <c r="E7" s="25"/>
      <c r="F7" s="25"/>
      <c r="G7" s="25">
        <v>0.03</v>
      </c>
      <c r="H7" s="92"/>
      <c r="I7" s="92"/>
      <c r="J7" s="92">
        <v>0.03</v>
      </c>
      <c r="K7" s="92"/>
      <c r="L7" s="92"/>
      <c r="M7" s="92"/>
      <c r="N7" s="92"/>
      <c r="O7" s="92"/>
      <c r="P7" s="138"/>
    </row>
    <row r="8" spans="1:16" s="8" customFormat="1" ht="19.5" thickBot="1" x14ac:dyDescent="0.3">
      <c r="A8" s="117" t="s">
        <v>18</v>
      </c>
      <c r="B8" s="118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0"/>
    </row>
    <row r="9" spans="1:16" s="8" customFormat="1" ht="82.5" customHeight="1" x14ac:dyDescent="0.25">
      <c r="A9" s="24" t="s">
        <v>46</v>
      </c>
      <c r="B9" s="19" t="s">
        <v>34</v>
      </c>
      <c r="C9" s="139">
        <f>+COUNT(D9:O15)</f>
        <v>15</v>
      </c>
      <c r="D9" s="20"/>
      <c r="E9" s="20"/>
      <c r="F9" s="25">
        <v>0.02</v>
      </c>
      <c r="G9" s="20"/>
      <c r="H9" s="20"/>
      <c r="I9" s="25">
        <v>0.02</v>
      </c>
      <c r="J9" s="20"/>
      <c r="K9" s="20"/>
      <c r="L9" s="25">
        <v>0.02</v>
      </c>
      <c r="M9" s="20"/>
      <c r="N9" s="20">
        <v>0.02</v>
      </c>
      <c r="O9" s="25"/>
      <c r="P9" s="137">
        <f>+SUM(D9:O15)</f>
        <v>0.33</v>
      </c>
    </row>
    <row r="10" spans="1:16" s="8" customFormat="1" ht="78" customHeight="1" x14ac:dyDescent="0.25">
      <c r="A10" s="18" t="s">
        <v>45</v>
      </c>
      <c r="B10" s="19" t="s">
        <v>17</v>
      </c>
      <c r="C10" s="140"/>
      <c r="D10" s="23"/>
      <c r="E10" s="23"/>
      <c r="F10" s="23"/>
      <c r="G10" s="23"/>
      <c r="H10" s="25"/>
      <c r="I10" s="25"/>
      <c r="J10" s="25">
        <v>0.02</v>
      </c>
      <c r="K10" s="23"/>
      <c r="L10" s="25"/>
      <c r="M10" s="23"/>
      <c r="N10" s="25"/>
      <c r="O10" s="25"/>
      <c r="P10" s="138"/>
    </row>
    <row r="11" spans="1:16" s="8" customFormat="1" ht="56.25" x14ac:dyDescent="0.25">
      <c r="A11" s="18" t="s">
        <v>44</v>
      </c>
      <c r="B11" s="19" t="s">
        <v>34</v>
      </c>
      <c r="C11" s="140"/>
      <c r="D11" s="25"/>
      <c r="E11" s="25"/>
      <c r="F11" s="25">
        <v>0.03</v>
      </c>
      <c r="G11" s="23"/>
      <c r="H11" s="23"/>
      <c r="I11" s="23"/>
      <c r="J11" s="23"/>
      <c r="K11" s="23"/>
      <c r="L11" s="23"/>
      <c r="M11" s="23"/>
      <c r="N11" s="23"/>
      <c r="O11" s="23"/>
      <c r="P11" s="138"/>
    </row>
    <row r="12" spans="1:16" s="8" customFormat="1" ht="75" x14ac:dyDescent="0.25">
      <c r="A12" s="26" t="s">
        <v>43</v>
      </c>
      <c r="B12" s="19" t="s">
        <v>17</v>
      </c>
      <c r="C12" s="140"/>
      <c r="D12" s="25"/>
      <c r="E12" s="25"/>
      <c r="F12" s="25"/>
      <c r="G12" s="25">
        <v>0.01</v>
      </c>
      <c r="H12" s="25"/>
      <c r="I12" s="25"/>
      <c r="J12" s="25">
        <v>0.01</v>
      </c>
      <c r="K12" s="25"/>
      <c r="L12" s="25"/>
      <c r="M12" s="25">
        <v>0.01</v>
      </c>
      <c r="N12" s="25"/>
      <c r="O12" s="25"/>
      <c r="P12" s="138"/>
    </row>
    <row r="13" spans="1:16" s="8" customFormat="1" ht="60.75" customHeight="1" x14ac:dyDescent="0.25">
      <c r="A13" s="26" t="s">
        <v>42</v>
      </c>
      <c r="B13" s="19" t="s">
        <v>34</v>
      </c>
      <c r="C13" s="140"/>
      <c r="D13" s="25"/>
      <c r="E13" s="25"/>
      <c r="F13" s="25">
        <v>0.02</v>
      </c>
      <c r="G13" s="25"/>
      <c r="H13" s="25">
        <v>0.02</v>
      </c>
      <c r="I13" s="25">
        <v>0.02</v>
      </c>
      <c r="J13" s="25"/>
      <c r="K13" s="25">
        <v>0.02</v>
      </c>
      <c r="L13" s="25"/>
      <c r="M13" s="25"/>
      <c r="N13" s="25"/>
      <c r="O13" s="25"/>
      <c r="P13" s="138"/>
    </row>
    <row r="14" spans="1:16" s="8" customFormat="1" ht="113.25" customHeight="1" x14ac:dyDescent="0.25">
      <c r="A14" s="26" t="s">
        <v>32</v>
      </c>
      <c r="B14" s="19" t="s">
        <v>34</v>
      </c>
      <c r="C14" s="140"/>
      <c r="D14" s="25"/>
      <c r="E14" s="25"/>
      <c r="F14" s="25"/>
      <c r="G14" s="25"/>
      <c r="H14" s="25">
        <v>0.01</v>
      </c>
      <c r="I14" s="25"/>
      <c r="J14" s="25"/>
      <c r="K14" s="25"/>
      <c r="L14" s="25"/>
      <c r="M14" s="25"/>
      <c r="N14" s="25"/>
      <c r="O14" s="25"/>
      <c r="P14" s="138"/>
    </row>
    <row r="15" spans="1:16" s="8" customFormat="1" ht="107.25" customHeight="1" thickBot="1" x14ac:dyDescent="0.3">
      <c r="A15" s="26" t="s">
        <v>79</v>
      </c>
      <c r="B15" s="95"/>
      <c r="C15" s="14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>
        <v>0.08</v>
      </c>
      <c r="P15" s="142"/>
    </row>
    <row r="16" spans="1:16" s="8" customFormat="1" ht="19.5" thickBot="1" x14ac:dyDescent="0.3">
      <c r="A16" s="117" t="s">
        <v>19</v>
      </c>
      <c r="B16" s="118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20"/>
    </row>
    <row r="17" spans="1:17" s="8" customFormat="1" ht="90.75" customHeight="1" x14ac:dyDescent="0.25">
      <c r="A17" s="24" t="s">
        <v>33</v>
      </c>
      <c r="B17" s="27" t="s">
        <v>40</v>
      </c>
      <c r="C17" s="152">
        <f>+COUNT(D17:O19)</f>
        <v>5</v>
      </c>
      <c r="D17" s="20"/>
      <c r="E17" s="20"/>
      <c r="F17" s="28"/>
      <c r="G17" s="20"/>
      <c r="H17" s="20">
        <v>0.05</v>
      </c>
      <c r="I17" s="20"/>
      <c r="J17" s="29"/>
      <c r="K17" s="20"/>
      <c r="L17" s="28"/>
      <c r="M17" s="20"/>
      <c r="N17" s="20"/>
      <c r="O17" s="20"/>
      <c r="P17" s="137">
        <f>+SUM(D17:O19)</f>
        <v>0.2</v>
      </c>
    </row>
    <row r="18" spans="1:17" s="8" customFormat="1" ht="107.25" customHeight="1" thickBot="1" x14ac:dyDescent="0.3">
      <c r="A18" s="18" t="s">
        <v>41</v>
      </c>
      <c r="B18" s="30" t="s">
        <v>40</v>
      </c>
      <c r="C18" s="153"/>
      <c r="D18" s="23"/>
      <c r="E18" s="23"/>
      <c r="F18" s="23"/>
      <c r="G18" s="23">
        <v>0.05</v>
      </c>
      <c r="H18" s="23"/>
      <c r="I18" s="23"/>
      <c r="J18" s="23"/>
      <c r="K18" s="23">
        <v>0.05</v>
      </c>
      <c r="L18" s="23"/>
      <c r="M18" s="23">
        <v>0.03</v>
      </c>
      <c r="N18" s="23"/>
      <c r="O18" s="23"/>
      <c r="P18" s="138"/>
    </row>
    <row r="19" spans="1:17" s="8" customFormat="1" ht="96.75" customHeight="1" thickBot="1" x14ac:dyDescent="0.3">
      <c r="A19" s="18" t="s">
        <v>78</v>
      </c>
      <c r="B19" s="94"/>
      <c r="C19" s="154"/>
      <c r="D19" s="23"/>
      <c r="E19" s="23"/>
      <c r="F19" s="23"/>
      <c r="G19" s="23"/>
      <c r="H19" s="23"/>
      <c r="I19" s="23"/>
      <c r="J19" s="23"/>
      <c r="K19" s="23"/>
      <c r="L19" s="23"/>
      <c r="M19" s="23">
        <v>0.02</v>
      </c>
      <c r="N19" s="23"/>
      <c r="O19" s="23"/>
      <c r="P19" s="142"/>
    </row>
    <row r="20" spans="1:17" s="8" customFormat="1" ht="19.5" thickBot="1" x14ac:dyDescent="0.3">
      <c r="A20" s="117" t="s">
        <v>20</v>
      </c>
      <c r="B20" s="118"/>
      <c r="C20" s="118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20"/>
    </row>
    <row r="21" spans="1:17" s="8" customFormat="1" ht="103.5" customHeight="1" x14ac:dyDescent="0.25">
      <c r="A21" s="24" t="s">
        <v>39</v>
      </c>
      <c r="B21" s="19" t="s">
        <v>17</v>
      </c>
      <c r="C21" s="135">
        <f>+COUNT(D21:O23)</f>
        <v>3</v>
      </c>
      <c r="D21" s="31"/>
      <c r="E21" s="31"/>
      <c r="F21" s="31"/>
      <c r="G21" s="31"/>
      <c r="H21" s="23">
        <v>0.04</v>
      </c>
      <c r="I21" s="31"/>
      <c r="J21" s="32"/>
      <c r="K21" s="32"/>
      <c r="L21" s="23"/>
      <c r="M21" s="23"/>
      <c r="N21" s="23"/>
      <c r="O21" s="23"/>
      <c r="P21" s="157">
        <f>+SUM(D21:O23)</f>
        <v>0.1</v>
      </c>
    </row>
    <row r="22" spans="1:17" s="8" customFormat="1" ht="71.25" customHeight="1" x14ac:dyDescent="0.25">
      <c r="A22" s="33" t="s">
        <v>38</v>
      </c>
      <c r="B22" s="34" t="s">
        <v>17</v>
      </c>
      <c r="C22" s="136"/>
      <c r="D22" s="31"/>
      <c r="E22" s="31"/>
      <c r="F22" s="23"/>
      <c r="G22" s="31"/>
      <c r="H22" s="31"/>
      <c r="I22" s="31"/>
      <c r="J22" s="32"/>
      <c r="K22" s="32"/>
      <c r="L22" s="23">
        <v>0.03</v>
      </c>
      <c r="M22" s="23"/>
      <c r="N22" s="23"/>
      <c r="O22" s="23"/>
      <c r="P22" s="157"/>
    </row>
    <row r="23" spans="1:17" s="8" customFormat="1" ht="84.75" customHeight="1" thickBot="1" x14ac:dyDescent="0.3">
      <c r="A23" s="33" t="s">
        <v>37</v>
      </c>
      <c r="B23" s="19" t="s">
        <v>17</v>
      </c>
      <c r="C23" s="156"/>
      <c r="D23" s="31"/>
      <c r="E23" s="31"/>
      <c r="F23" s="31"/>
      <c r="G23" s="31"/>
      <c r="H23" s="31"/>
      <c r="I23" s="23"/>
      <c r="J23" s="23">
        <v>0.03</v>
      </c>
      <c r="K23" s="32"/>
      <c r="L23" s="23"/>
      <c r="M23" s="23"/>
      <c r="N23" s="23"/>
      <c r="O23" s="23"/>
      <c r="P23" s="158"/>
    </row>
    <row r="24" spans="1:17" s="8" customFormat="1" ht="19.5" thickBot="1" x14ac:dyDescent="0.3">
      <c r="A24" s="159" t="s">
        <v>21</v>
      </c>
      <c r="B24" s="118"/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60"/>
    </row>
    <row r="25" spans="1:17" s="8" customFormat="1" ht="77.25" customHeight="1" x14ac:dyDescent="0.25">
      <c r="A25" s="24" t="s">
        <v>36</v>
      </c>
      <c r="B25" s="19" t="s">
        <v>34</v>
      </c>
      <c r="C25" s="135">
        <f>+COUNT(D25:O26)</f>
        <v>2</v>
      </c>
      <c r="D25" s="20"/>
      <c r="E25" s="20">
        <v>0.05</v>
      </c>
      <c r="F25" s="20"/>
      <c r="G25" s="35"/>
      <c r="H25" s="35"/>
      <c r="I25" s="35"/>
      <c r="J25" s="35"/>
      <c r="K25" s="20"/>
      <c r="L25" s="35"/>
      <c r="M25" s="35"/>
      <c r="N25" s="35"/>
      <c r="O25" s="36"/>
      <c r="P25" s="161">
        <f>+SUM(D25:O26)</f>
        <v>0.1</v>
      </c>
    </row>
    <row r="26" spans="1:17" s="8" customFormat="1" ht="87" customHeight="1" thickBot="1" x14ac:dyDescent="0.3">
      <c r="A26" s="37" t="s">
        <v>35</v>
      </c>
      <c r="B26" s="19" t="s">
        <v>34</v>
      </c>
      <c r="C26" s="156"/>
      <c r="D26" s="96"/>
      <c r="E26" s="96"/>
      <c r="F26" s="36"/>
      <c r="G26" s="38"/>
      <c r="H26" s="38"/>
      <c r="I26" s="38"/>
      <c r="J26" s="38"/>
      <c r="K26" s="36"/>
      <c r="L26" s="38"/>
      <c r="M26" s="38"/>
      <c r="N26" s="38"/>
      <c r="O26" s="25">
        <v>0.05</v>
      </c>
      <c r="P26" s="162"/>
    </row>
    <row r="27" spans="1:17" ht="27.75" customHeight="1" x14ac:dyDescent="0.3">
      <c r="A27" s="163" t="s">
        <v>30</v>
      </c>
      <c r="B27" s="164"/>
      <c r="C27" s="39"/>
      <c r="D27" s="40">
        <f t="shared" ref="D27:L27" si="0">+D6+D7+D9+D10+D11+D12+D13+D14+D17+D18+D21+D22+D23+D25+D26</f>
        <v>0.03</v>
      </c>
      <c r="E27" s="40">
        <f t="shared" si="0"/>
        <v>0.14000000000000001</v>
      </c>
      <c r="F27" s="40">
        <f t="shared" si="0"/>
        <v>7.0000000000000007E-2</v>
      </c>
      <c r="G27" s="40">
        <f t="shared" si="0"/>
        <v>0.09</v>
      </c>
      <c r="H27" s="40">
        <f t="shared" si="0"/>
        <v>0.12</v>
      </c>
      <c r="I27" s="40">
        <f t="shared" si="0"/>
        <v>0.13</v>
      </c>
      <c r="J27" s="40">
        <f t="shared" si="0"/>
        <v>0.09</v>
      </c>
      <c r="K27" s="40">
        <f t="shared" si="0"/>
        <v>7.0000000000000007E-2</v>
      </c>
      <c r="L27" s="40">
        <f t="shared" si="0"/>
        <v>0.05</v>
      </c>
      <c r="M27" s="40">
        <f>+M6+M7+M9+M10+M11+M12+M13+M14+M15+M17+M18+M19+M21+M22+M23+M25+M26</f>
        <v>0.06</v>
      </c>
      <c r="N27" s="40">
        <f>+N6+N7+N9+N10+N11+N12+N13+N14+N15+N17+N18+N19+N21+N22+N23+N25+N26</f>
        <v>0.02</v>
      </c>
      <c r="O27" s="40">
        <f>+O6+O7+O9+O10+O11+O12+O13+O14+O15+O17+O18+O19+O21+O22+O23+O25+O26</f>
        <v>0.13</v>
      </c>
      <c r="P27" s="41">
        <f>+P6+P9+P17+P21+P25</f>
        <v>1</v>
      </c>
    </row>
    <row r="28" spans="1:17" ht="27.75" customHeight="1" thickBot="1" x14ac:dyDescent="0.35">
      <c r="A28" s="165" t="s">
        <v>31</v>
      </c>
      <c r="B28" s="166"/>
      <c r="C28" s="17">
        <f>+SUM(C6+C9+C17+C21+C25)</f>
        <v>30</v>
      </c>
      <c r="D28" s="42">
        <f t="shared" ref="D28:O28" si="1">+COUNT(D6:D7,D9:D15,D17:D19,D21:D23,D25:D26)</f>
        <v>1</v>
      </c>
      <c r="E28" s="42">
        <f t="shared" si="1"/>
        <v>2</v>
      </c>
      <c r="F28" s="42">
        <f t="shared" si="1"/>
        <v>3</v>
      </c>
      <c r="G28" s="42">
        <f t="shared" si="1"/>
        <v>3</v>
      </c>
      <c r="H28" s="42">
        <f t="shared" si="1"/>
        <v>4</v>
      </c>
      <c r="I28" s="42">
        <f t="shared" si="1"/>
        <v>3</v>
      </c>
      <c r="J28" s="42">
        <f t="shared" si="1"/>
        <v>4</v>
      </c>
      <c r="K28" s="42">
        <f t="shared" si="1"/>
        <v>2</v>
      </c>
      <c r="L28" s="42">
        <f t="shared" si="1"/>
        <v>2</v>
      </c>
      <c r="M28" s="42">
        <f t="shared" si="1"/>
        <v>3</v>
      </c>
      <c r="N28" s="42">
        <f t="shared" si="1"/>
        <v>1</v>
      </c>
      <c r="O28" s="42">
        <f t="shared" si="1"/>
        <v>2</v>
      </c>
      <c r="P28" s="43"/>
      <c r="Q28" s="44"/>
    </row>
    <row r="29" spans="1:17" x14ac:dyDescent="0.3">
      <c r="C29" s="45"/>
    </row>
    <row r="30" spans="1:17" ht="9.75" customHeight="1" thickBot="1" x14ac:dyDescent="0.35"/>
    <row r="31" spans="1:17" ht="28.5" customHeight="1" thickBot="1" x14ac:dyDescent="0.35">
      <c r="A31" s="167" t="s">
        <v>80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9"/>
    </row>
    <row r="32" spans="1:17" ht="36" customHeight="1" x14ac:dyDescent="0.3">
      <c r="A32" s="46" t="s">
        <v>23</v>
      </c>
      <c r="B32" s="143" t="s">
        <v>90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5"/>
    </row>
    <row r="33" spans="1:16" x14ac:dyDescent="0.3">
      <c r="A33" s="47" t="s">
        <v>24</v>
      </c>
      <c r="B33" s="146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8"/>
    </row>
    <row r="34" spans="1:16" x14ac:dyDescent="0.3">
      <c r="A34" s="47" t="s">
        <v>25</v>
      </c>
      <c r="B34" s="146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8"/>
    </row>
    <row r="35" spans="1:16" x14ac:dyDescent="0.3">
      <c r="A35" s="47" t="s">
        <v>26</v>
      </c>
      <c r="B35" s="146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8"/>
    </row>
    <row r="36" spans="1:16" ht="26.25" customHeight="1" thickBot="1" x14ac:dyDescent="0.35">
      <c r="A36" s="48" t="s">
        <v>27</v>
      </c>
      <c r="B36" s="149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1"/>
    </row>
  </sheetData>
  <mergeCells count="24">
    <mergeCell ref="B32:P36"/>
    <mergeCell ref="C17:C19"/>
    <mergeCell ref="P17:P19"/>
    <mergeCell ref="A20:P20"/>
    <mergeCell ref="C21:C23"/>
    <mergeCell ref="P21:P23"/>
    <mergeCell ref="A24:P24"/>
    <mergeCell ref="C25:C26"/>
    <mergeCell ref="P25:P26"/>
    <mergeCell ref="A27:B27"/>
    <mergeCell ref="A28:B28"/>
    <mergeCell ref="A31:P31"/>
    <mergeCell ref="A16:P16"/>
    <mergeCell ref="A1:P2"/>
    <mergeCell ref="A3:A4"/>
    <mergeCell ref="B3:B4"/>
    <mergeCell ref="C3:C4"/>
    <mergeCell ref="D3:P3"/>
    <mergeCell ref="A5:P5"/>
    <mergeCell ref="C6:C7"/>
    <mergeCell ref="P6:P7"/>
    <mergeCell ref="A8:P8"/>
    <mergeCell ref="C9:C15"/>
    <mergeCell ref="P9:P15"/>
  </mergeCells>
  <pageMargins left="0.70866141732283472" right="0.70866141732283472" top="0.74803149606299213" bottom="0.74803149606299213" header="0.31496062992125984" footer="0.31496062992125984"/>
  <pageSetup scale="3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showGridLines="0" tabSelected="1" zoomScale="77" zoomScaleNormal="77" workbookViewId="0">
      <pane xSplit="1" ySplit="6" topLeftCell="B7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baseColWidth="10" defaultColWidth="11.42578125" defaultRowHeight="15.75" x14ac:dyDescent="0.25"/>
  <cols>
    <col min="1" max="1" width="49.85546875" style="13" customWidth="1"/>
    <col min="2" max="2" width="31.85546875" style="12" customWidth="1"/>
    <col min="3" max="3" width="15.140625" style="14" customWidth="1"/>
    <col min="4" max="4" width="7.28515625" style="14" customWidth="1"/>
    <col min="5" max="8" width="7.28515625" style="13" customWidth="1"/>
    <col min="9" max="9" width="37.7109375" style="13" customWidth="1"/>
    <col min="10" max="14" width="7.28515625" style="13" customWidth="1"/>
    <col min="15" max="15" width="37.7109375" style="13" customWidth="1"/>
    <col min="16" max="20" width="7.28515625" style="13" customWidth="1"/>
    <col min="21" max="21" width="48.28515625" style="13" customWidth="1"/>
    <col min="22" max="26" width="7.28515625" style="13" customWidth="1"/>
    <col min="27" max="27" width="47.42578125" style="13" customWidth="1"/>
    <col min="28" max="31" width="7.28515625" style="13" customWidth="1"/>
    <col min="32" max="32" width="8.28515625" style="13" customWidth="1"/>
    <col min="33" max="33" width="15" style="13" customWidth="1"/>
    <col min="34" max="34" width="11.42578125" style="13" customWidth="1"/>
    <col min="35" max="16384" width="11.42578125" style="13"/>
  </cols>
  <sheetData>
    <row r="1" spans="1:33" s="4" customFormat="1" ht="18.75" x14ac:dyDescent="0.3">
      <c r="A1" s="1" t="s">
        <v>28</v>
      </c>
      <c r="B1" s="2"/>
      <c r="C1" s="3"/>
      <c r="D1" s="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3" s="4" customFormat="1" ht="19.5" thickBot="1" x14ac:dyDescent="0.35">
      <c r="A2" s="6"/>
      <c r="B2" s="7"/>
      <c r="C2" s="60"/>
      <c r="D2" s="6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19.5" customHeight="1" x14ac:dyDescent="0.25">
      <c r="A3" s="125" t="s">
        <v>0</v>
      </c>
      <c r="B3" s="127" t="s">
        <v>1</v>
      </c>
      <c r="C3" s="127" t="s">
        <v>58</v>
      </c>
      <c r="D3" s="59"/>
      <c r="E3" s="175" t="s">
        <v>59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6"/>
    </row>
    <row r="4" spans="1:33" s="8" customFormat="1" ht="29.25" customHeight="1" thickBot="1" x14ac:dyDescent="0.3">
      <c r="A4" s="126"/>
      <c r="B4" s="128"/>
      <c r="C4" s="128"/>
      <c r="D4" s="177" t="s">
        <v>50</v>
      </c>
      <c r="E4" s="178"/>
      <c r="F4" s="178"/>
      <c r="G4" s="178"/>
      <c r="H4" s="178"/>
      <c r="I4" s="179"/>
      <c r="J4" s="177" t="s">
        <v>51</v>
      </c>
      <c r="K4" s="178"/>
      <c r="L4" s="178"/>
      <c r="M4" s="178"/>
      <c r="N4" s="178"/>
      <c r="O4" s="179"/>
      <c r="P4" s="177" t="s">
        <v>52</v>
      </c>
      <c r="Q4" s="178"/>
      <c r="R4" s="178"/>
      <c r="S4" s="178"/>
      <c r="T4" s="178"/>
      <c r="U4" s="179"/>
      <c r="V4" s="177" t="s">
        <v>53</v>
      </c>
      <c r="W4" s="178"/>
      <c r="X4" s="178"/>
      <c r="Y4" s="178"/>
      <c r="Z4" s="178"/>
      <c r="AA4" s="179"/>
      <c r="AB4" s="177" t="s">
        <v>54</v>
      </c>
      <c r="AC4" s="178"/>
      <c r="AD4" s="178"/>
      <c r="AE4" s="178"/>
      <c r="AF4" s="179"/>
      <c r="AG4" s="10" t="s">
        <v>60</v>
      </c>
    </row>
    <row r="5" spans="1:33" s="8" customFormat="1" ht="42.75" customHeight="1" thickBot="1" x14ac:dyDescent="0.3">
      <c r="A5" s="49"/>
      <c r="B5" s="50"/>
      <c r="C5" s="50"/>
      <c r="D5" s="180" t="s">
        <v>55</v>
      </c>
      <c r="E5" s="180"/>
      <c r="F5" s="180" t="s">
        <v>56</v>
      </c>
      <c r="G5" s="180"/>
      <c r="H5" s="51" t="s">
        <v>57</v>
      </c>
      <c r="I5" s="61" t="s">
        <v>29</v>
      </c>
      <c r="J5" s="180" t="s">
        <v>55</v>
      </c>
      <c r="K5" s="180"/>
      <c r="L5" s="180" t="s">
        <v>56</v>
      </c>
      <c r="M5" s="180"/>
      <c r="N5" s="51" t="s">
        <v>57</v>
      </c>
      <c r="O5" s="61" t="s">
        <v>29</v>
      </c>
      <c r="P5" s="180" t="s">
        <v>55</v>
      </c>
      <c r="Q5" s="180"/>
      <c r="R5" s="180" t="s">
        <v>56</v>
      </c>
      <c r="S5" s="180"/>
      <c r="T5" s="51" t="s">
        <v>57</v>
      </c>
      <c r="U5" s="61" t="s">
        <v>29</v>
      </c>
      <c r="V5" s="180" t="s">
        <v>55</v>
      </c>
      <c r="W5" s="180"/>
      <c r="X5" s="180" t="s">
        <v>56</v>
      </c>
      <c r="Y5" s="180"/>
      <c r="Z5" s="51" t="s">
        <v>57</v>
      </c>
      <c r="AA5" s="61" t="s">
        <v>29</v>
      </c>
      <c r="AB5" s="181" t="s">
        <v>55</v>
      </c>
      <c r="AC5" s="182"/>
      <c r="AD5" s="181" t="s">
        <v>56</v>
      </c>
      <c r="AE5" s="182"/>
      <c r="AF5" s="51" t="s">
        <v>61</v>
      </c>
      <c r="AG5" s="52"/>
    </row>
    <row r="6" spans="1:33" s="4" customFormat="1" ht="21" customHeight="1" thickBot="1" x14ac:dyDescent="0.35">
      <c r="A6" s="117" t="s">
        <v>16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60"/>
    </row>
    <row r="7" spans="1:33" s="4" customFormat="1" ht="94.5" customHeight="1" x14ac:dyDescent="0.3">
      <c r="A7" s="24" t="s">
        <v>48</v>
      </c>
      <c r="B7" s="19" t="s">
        <v>17</v>
      </c>
      <c r="C7" s="91">
        <v>2</v>
      </c>
      <c r="D7" s="87">
        <v>1</v>
      </c>
      <c r="E7" s="76">
        <v>0.09</v>
      </c>
      <c r="F7" s="87">
        <v>1</v>
      </c>
      <c r="G7" s="76">
        <v>0.09</v>
      </c>
      <c r="H7" s="76">
        <v>1</v>
      </c>
      <c r="I7" s="81" t="s">
        <v>62</v>
      </c>
      <c r="J7" s="87">
        <v>1</v>
      </c>
      <c r="K7" s="76">
        <v>0.09</v>
      </c>
      <c r="L7" s="87">
        <v>1</v>
      </c>
      <c r="M7" s="76">
        <v>0.09</v>
      </c>
      <c r="N7" s="76">
        <v>1</v>
      </c>
      <c r="O7" s="81" t="s">
        <v>91</v>
      </c>
      <c r="P7" s="87">
        <v>0</v>
      </c>
      <c r="Q7" s="76">
        <v>0</v>
      </c>
      <c r="R7" s="87">
        <v>0</v>
      </c>
      <c r="S7" s="76">
        <v>0</v>
      </c>
      <c r="T7" s="76">
        <v>0</v>
      </c>
      <c r="U7" s="65" t="s">
        <v>65</v>
      </c>
      <c r="V7" s="87">
        <v>0</v>
      </c>
      <c r="W7" s="76">
        <v>0</v>
      </c>
      <c r="X7" s="87">
        <v>0</v>
      </c>
      <c r="Y7" s="76">
        <v>0</v>
      </c>
      <c r="Z7" s="76">
        <v>0</v>
      </c>
      <c r="AA7" s="77" t="s">
        <v>65</v>
      </c>
      <c r="AB7" s="87">
        <f t="shared" ref="AB7:AD8" si="0">+D7+J7+P7+V7</f>
        <v>2</v>
      </c>
      <c r="AC7" s="88">
        <f>+E7+K7+Q7+W7</f>
        <v>0.18</v>
      </c>
      <c r="AD7" s="87">
        <f t="shared" si="0"/>
        <v>2</v>
      </c>
      <c r="AE7" s="79">
        <f>+Y7+S7+M7+G7</f>
        <v>0.18</v>
      </c>
      <c r="AF7" s="80">
        <f>+IFERROR(AE7/AC7,"")</f>
        <v>1</v>
      </c>
      <c r="AG7" s="170">
        <f>+AC7+AC8</f>
        <v>0.27</v>
      </c>
    </row>
    <row r="8" spans="1:33" s="12" customFormat="1" ht="95.25" customHeight="1" thickBot="1" x14ac:dyDescent="0.3">
      <c r="A8" s="111" t="s">
        <v>47</v>
      </c>
      <c r="B8" s="69" t="s">
        <v>17</v>
      </c>
      <c r="C8" s="108">
        <v>3</v>
      </c>
      <c r="D8" s="104">
        <v>1</v>
      </c>
      <c r="E8" s="71">
        <v>0.03</v>
      </c>
      <c r="F8" s="104">
        <v>1</v>
      </c>
      <c r="G8" s="71">
        <v>0.03</v>
      </c>
      <c r="H8" s="71">
        <v>1</v>
      </c>
      <c r="I8" s="72" t="s">
        <v>63</v>
      </c>
      <c r="J8" s="104">
        <v>1</v>
      </c>
      <c r="K8" s="71">
        <v>0.03</v>
      </c>
      <c r="L8" s="104">
        <v>1</v>
      </c>
      <c r="M8" s="71">
        <v>0.03</v>
      </c>
      <c r="N8" s="71">
        <v>1</v>
      </c>
      <c r="O8" s="81" t="s">
        <v>71</v>
      </c>
      <c r="P8" s="104">
        <v>1</v>
      </c>
      <c r="Q8" s="71">
        <v>0.03</v>
      </c>
      <c r="R8" s="104">
        <v>1</v>
      </c>
      <c r="S8" s="71">
        <v>0.03</v>
      </c>
      <c r="T8" s="71">
        <v>1</v>
      </c>
      <c r="U8" s="81" t="s">
        <v>81</v>
      </c>
      <c r="V8" s="104">
        <v>0</v>
      </c>
      <c r="W8" s="71">
        <v>0</v>
      </c>
      <c r="X8" s="104">
        <v>0</v>
      </c>
      <c r="Y8" s="71">
        <v>0</v>
      </c>
      <c r="Z8" s="71">
        <v>0</v>
      </c>
      <c r="AA8" s="74" t="s">
        <v>65</v>
      </c>
      <c r="AB8" s="104">
        <f t="shared" si="0"/>
        <v>3</v>
      </c>
      <c r="AC8" s="105">
        <f t="shared" si="0"/>
        <v>0.09</v>
      </c>
      <c r="AD8" s="104">
        <f t="shared" si="0"/>
        <v>3</v>
      </c>
      <c r="AE8" s="79">
        <f>+Y8+S8+M8+G8</f>
        <v>0.09</v>
      </c>
      <c r="AF8" s="75">
        <f>+IFERROR(AE8/AC8,"")</f>
        <v>1</v>
      </c>
      <c r="AG8" s="173"/>
    </row>
    <row r="9" spans="1:33" s="8" customFormat="1" ht="21" customHeight="1" thickBot="1" x14ac:dyDescent="0.3">
      <c r="A9" s="117" t="s">
        <v>18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60"/>
    </row>
    <row r="10" spans="1:33" s="12" customFormat="1" ht="146.25" customHeight="1" x14ac:dyDescent="0.25">
      <c r="A10" s="24" t="s">
        <v>46</v>
      </c>
      <c r="B10" s="19" t="s">
        <v>34</v>
      </c>
      <c r="C10" s="91">
        <v>4</v>
      </c>
      <c r="D10" s="87">
        <v>1</v>
      </c>
      <c r="E10" s="76">
        <v>0.02</v>
      </c>
      <c r="F10" s="87">
        <v>1</v>
      </c>
      <c r="G10" s="76">
        <v>0.02</v>
      </c>
      <c r="H10" s="76">
        <v>1</v>
      </c>
      <c r="I10" s="81" t="s">
        <v>64</v>
      </c>
      <c r="J10" s="87">
        <v>1</v>
      </c>
      <c r="K10" s="76">
        <v>0.02</v>
      </c>
      <c r="L10" s="87">
        <v>1</v>
      </c>
      <c r="M10" s="76">
        <v>0.02</v>
      </c>
      <c r="N10" s="76">
        <v>1</v>
      </c>
      <c r="O10" s="81" t="s">
        <v>73</v>
      </c>
      <c r="P10" s="87">
        <v>1</v>
      </c>
      <c r="Q10" s="76">
        <v>0.02</v>
      </c>
      <c r="R10" s="87">
        <v>1</v>
      </c>
      <c r="S10" s="76">
        <v>0.02</v>
      </c>
      <c r="T10" s="76">
        <v>1</v>
      </c>
      <c r="U10" s="81" t="s">
        <v>82</v>
      </c>
      <c r="V10" s="87">
        <v>1</v>
      </c>
      <c r="W10" s="76">
        <v>0.02</v>
      </c>
      <c r="X10" s="87">
        <v>1</v>
      </c>
      <c r="Y10" s="76">
        <v>0.02</v>
      </c>
      <c r="Z10" s="76">
        <v>0</v>
      </c>
      <c r="AA10" s="81" t="s">
        <v>89</v>
      </c>
      <c r="AB10" s="87">
        <f t="shared" ref="AB10:AD16" si="1">+D10+J10+P10+V10</f>
        <v>4</v>
      </c>
      <c r="AC10" s="88">
        <f t="shared" si="1"/>
        <v>0.08</v>
      </c>
      <c r="AD10" s="87">
        <f t="shared" si="1"/>
        <v>4</v>
      </c>
      <c r="AE10" s="79">
        <f t="shared" ref="AE10:AE16" si="2">+Y10+S10+M10+G10</f>
        <v>0.08</v>
      </c>
      <c r="AF10" s="80">
        <f t="shared" ref="AF10:AF16" si="3">+IFERROR(AE10/AC10,"")</f>
        <v>1</v>
      </c>
      <c r="AG10" s="170">
        <f>+AC10+AC11+AC12+AC13+AC14+AC15+AC16</f>
        <v>0.33</v>
      </c>
    </row>
    <row r="11" spans="1:33" s="12" customFormat="1" ht="108.75" customHeight="1" x14ac:dyDescent="0.25">
      <c r="A11" s="18" t="s">
        <v>45</v>
      </c>
      <c r="B11" s="19" t="s">
        <v>17</v>
      </c>
      <c r="C11" s="54">
        <v>1</v>
      </c>
      <c r="D11" s="63">
        <v>0</v>
      </c>
      <c r="E11" s="76">
        <v>0</v>
      </c>
      <c r="F11" s="63">
        <v>0</v>
      </c>
      <c r="G11" s="76">
        <v>0</v>
      </c>
      <c r="H11" s="76">
        <v>0</v>
      </c>
      <c r="I11" s="77" t="s">
        <v>65</v>
      </c>
      <c r="J11" s="63">
        <v>0</v>
      </c>
      <c r="K11" s="76">
        <v>0</v>
      </c>
      <c r="L11" s="63">
        <v>0</v>
      </c>
      <c r="M11" s="76">
        <v>0</v>
      </c>
      <c r="N11" s="76">
        <v>0</v>
      </c>
      <c r="O11" s="77" t="s">
        <v>72</v>
      </c>
      <c r="P11" s="63">
        <v>1</v>
      </c>
      <c r="Q11" s="76">
        <v>0.02</v>
      </c>
      <c r="R11" s="63">
        <v>1</v>
      </c>
      <c r="S11" s="76">
        <v>0.02</v>
      </c>
      <c r="T11" s="76">
        <v>1</v>
      </c>
      <c r="U11" s="81" t="s">
        <v>83</v>
      </c>
      <c r="V11" s="63">
        <v>0</v>
      </c>
      <c r="W11" s="76">
        <v>0</v>
      </c>
      <c r="X11" s="63">
        <v>0</v>
      </c>
      <c r="Y11" s="76">
        <v>0</v>
      </c>
      <c r="Z11" s="76">
        <v>0</v>
      </c>
      <c r="AA11" s="77" t="s">
        <v>65</v>
      </c>
      <c r="AB11" s="63">
        <f t="shared" si="1"/>
        <v>1</v>
      </c>
      <c r="AC11" s="66">
        <f t="shared" si="1"/>
        <v>0.02</v>
      </c>
      <c r="AD11" s="63">
        <f t="shared" si="1"/>
        <v>1</v>
      </c>
      <c r="AE11" s="67">
        <f t="shared" si="2"/>
        <v>0.02</v>
      </c>
      <c r="AF11" s="80">
        <f t="shared" si="3"/>
        <v>1</v>
      </c>
      <c r="AG11" s="171"/>
    </row>
    <row r="12" spans="1:33" s="12" customFormat="1" ht="77.25" customHeight="1" x14ac:dyDescent="0.25">
      <c r="A12" s="18" t="s">
        <v>44</v>
      </c>
      <c r="B12" s="19" t="s">
        <v>34</v>
      </c>
      <c r="C12" s="54">
        <v>1</v>
      </c>
      <c r="D12" s="63">
        <v>1</v>
      </c>
      <c r="E12" s="76">
        <v>0.03</v>
      </c>
      <c r="F12" s="63">
        <v>1</v>
      </c>
      <c r="G12" s="76">
        <v>0.03</v>
      </c>
      <c r="H12" s="76">
        <v>1</v>
      </c>
      <c r="I12" s="81" t="s">
        <v>66</v>
      </c>
      <c r="J12" s="63">
        <v>0</v>
      </c>
      <c r="K12" s="76">
        <v>0</v>
      </c>
      <c r="L12" s="63">
        <v>0</v>
      </c>
      <c r="M12" s="76">
        <v>0</v>
      </c>
      <c r="N12" s="76">
        <v>0</v>
      </c>
      <c r="O12" s="77" t="s">
        <v>72</v>
      </c>
      <c r="P12" s="63">
        <v>0</v>
      </c>
      <c r="Q12" s="76">
        <v>0</v>
      </c>
      <c r="R12" s="63">
        <v>0</v>
      </c>
      <c r="S12" s="76">
        <v>0</v>
      </c>
      <c r="T12" s="76">
        <v>0</v>
      </c>
      <c r="U12" s="77" t="s">
        <v>72</v>
      </c>
      <c r="V12" s="63">
        <v>0</v>
      </c>
      <c r="W12" s="76">
        <v>0</v>
      </c>
      <c r="X12" s="63">
        <v>0</v>
      </c>
      <c r="Y12" s="76">
        <v>0</v>
      </c>
      <c r="Z12" s="76">
        <v>0</v>
      </c>
      <c r="AA12" s="77" t="s">
        <v>65</v>
      </c>
      <c r="AB12" s="63">
        <f t="shared" si="1"/>
        <v>1</v>
      </c>
      <c r="AC12" s="66">
        <f t="shared" si="1"/>
        <v>0.03</v>
      </c>
      <c r="AD12" s="63">
        <f t="shared" si="1"/>
        <v>1</v>
      </c>
      <c r="AE12" s="67">
        <f t="shared" si="2"/>
        <v>0.03</v>
      </c>
      <c r="AF12" s="79">
        <f t="shared" si="3"/>
        <v>1</v>
      </c>
      <c r="AG12" s="171"/>
    </row>
    <row r="13" spans="1:33" s="12" customFormat="1" ht="96" customHeight="1" x14ac:dyDescent="0.25">
      <c r="A13" s="26" t="s">
        <v>92</v>
      </c>
      <c r="B13" s="19" t="s">
        <v>17</v>
      </c>
      <c r="C13" s="54">
        <v>3</v>
      </c>
      <c r="D13" s="63">
        <v>0</v>
      </c>
      <c r="E13" s="76">
        <v>0</v>
      </c>
      <c r="F13" s="63">
        <v>0</v>
      </c>
      <c r="G13" s="76">
        <v>0</v>
      </c>
      <c r="H13" s="76">
        <v>0</v>
      </c>
      <c r="I13" s="77" t="s">
        <v>65</v>
      </c>
      <c r="J13" s="63">
        <v>1</v>
      </c>
      <c r="K13" s="76">
        <v>0.01</v>
      </c>
      <c r="L13" s="63">
        <v>1</v>
      </c>
      <c r="M13" s="76">
        <v>0.01</v>
      </c>
      <c r="N13" s="76">
        <v>1</v>
      </c>
      <c r="O13" s="78" t="s">
        <v>74</v>
      </c>
      <c r="P13" s="63">
        <v>1</v>
      </c>
      <c r="Q13" s="76">
        <v>0.01</v>
      </c>
      <c r="R13" s="63">
        <v>1</v>
      </c>
      <c r="S13" s="76">
        <v>0.01</v>
      </c>
      <c r="T13" s="76">
        <v>1</v>
      </c>
      <c r="U13" s="81" t="s">
        <v>84</v>
      </c>
      <c r="V13" s="63">
        <v>1</v>
      </c>
      <c r="W13" s="76">
        <v>0.01</v>
      </c>
      <c r="X13" s="63">
        <v>1</v>
      </c>
      <c r="Y13" s="76">
        <v>0.01</v>
      </c>
      <c r="Z13" s="76">
        <v>0</v>
      </c>
      <c r="AA13" s="81" t="s">
        <v>93</v>
      </c>
      <c r="AB13" s="63">
        <f t="shared" si="1"/>
        <v>3</v>
      </c>
      <c r="AC13" s="66">
        <f t="shared" si="1"/>
        <v>0.03</v>
      </c>
      <c r="AD13" s="63">
        <f t="shared" si="1"/>
        <v>3</v>
      </c>
      <c r="AE13" s="67">
        <f t="shared" si="2"/>
        <v>0.03</v>
      </c>
      <c r="AF13" s="80">
        <f t="shared" si="3"/>
        <v>1</v>
      </c>
      <c r="AG13" s="171"/>
    </row>
    <row r="14" spans="1:33" s="12" customFormat="1" ht="90" customHeight="1" x14ac:dyDescent="0.25">
      <c r="A14" s="26" t="s">
        <v>42</v>
      </c>
      <c r="B14" s="19" t="s">
        <v>34</v>
      </c>
      <c r="C14" s="54">
        <v>4</v>
      </c>
      <c r="D14" s="63">
        <v>1</v>
      </c>
      <c r="E14" s="76">
        <v>0.02</v>
      </c>
      <c r="F14" s="63">
        <v>1</v>
      </c>
      <c r="G14" s="76">
        <v>0.02</v>
      </c>
      <c r="H14" s="76">
        <v>1</v>
      </c>
      <c r="I14" s="81" t="s">
        <v>67</v>
      </c>
      <c r="J14" s="63">
        <v>2</v>
      </c>
      <c r="K14" s="76">
        <v>0.04</v>
      </c>
      <c r="L14" s="63">
        <v>2</v>
      </c>
      <c r="M14" s="76">
        <v>0.04</v>
      </c>
      <c r="N14" s="76">
        <v>1</v>
      </c>
      <c r="O14" s="81" t="s">
        <v>75</v>
      </c>
      <c r="P14" s="63">
        <v>1</v>
      </c>
      <c r="Q14" s="76">
        <v>0.02</v>
      </c>
      <c r="R14" s="63">
        <v>1</v>
      </c>
      <c r="S14" s="76">
        <v>0.02</v>
      </c>
      <c r="T14" s="76">
        <v>1</v>
      </c>
      <c r="U14" s="81" t="s">
        <v>85</v>
      </c>
      <c r="V14" s="63">
        <v>0</v>
      </c>
      <c r="W14" s="76">
        <v>0</v>
      </c>
      <c r="X14" s="63">
        <v>0</v>
      </c>
      <c r="Y14" s="76">
        <v>0</v>
      </c>
      <c r="Z14" s="76">
        <v>0</v>
      </c>
      <c r="AA14" s="77" t="s">
        <v>65</v>
      </c>
      <c r="AB14" s="63">
        <f t="shared" si="1"/>
        <v>4</v>
      </c>
      <c r="AC14" s="66">
        <f t="shared" si="1"/>
        <v>0.08</v>
      </c>
      <c r="AD14" s="63">
        <f t="shared" si="1"/>
        <v>4</v>
      </c>
      <c r="AE14" s="67">
        <f t="shared" si="2"/>
        <v>0.08</v>
      </c>
      <c r="AF14" s="80">
        <f t="shared" si="3"/>
        <v>1</v>
      </c>
      <c r="AG14" s="171"/>
    </row>
    <row r="15" spans="1:33" s="12" customFormat="1" ht="90" customHeight="1" x14ac:dyDescent="0.25">
      <c r="A15" s="18" t="s">
        <v>32</v>
      </c>
      <c r="B15" s="62" t="s">
        <v>34</v>
      </c>
      <c r="C15" s="54">
        <v>1</v>
      </c>
      <c r="D15" s="63">
        <v>0</v>
      </c>
      <c r="E15" s="64">
        <v>0</v>
      </c>
      <c r="F15" s="63">
        <v>0</v>
      </c>
      <c r="G15" s="64">
        <v>0</v>
      </c>
      <c r="H15" s="64">
        <v>0</v>
      </c>
      <c r="I15" s="65" t="s">
        <v>65</v>
      </c>
      <c r="J15" s="63">
        <v>1</v>
      </c>
      <c r="K15" s="64">
        <v>0.01</v>
      </c>
      <c r="L15" s="63">
        <v>1</v>
      </c>
      <c r="M15" s="64">
        <v>0.01</v>
      </c>
      <c r="N15" s="64">
        <v>0</v>
      </c>
      <c r="O15" s="98" t="s">
        <v>94</v>
      </c>
      <c r="P15" s="63">
        <v>0</v>
      </c>
      <c r="Q15" s="64">
        <v>0</v>
      </c>
      <c r="R15" s="63">
        <v>0</v>
      </c>
      <c r="S15" s="64">
        <v>0</v>
      </c>
      <c r="T15" s="64">
        <v>0</v>
      </c>
      <c r="U15" s="65" t="s">
        <v>65</v>
      </c>
      <c r="V15" s="63">
        <v>0</v>
      </c>
      <c r="W15" s="64">
        <v>0</v>
      </c>
      <c r="X15" s="63">
        <v>0</v>
      </c>
      <c r="Y15" s="64">
        <v>0</v>
      </c>
      <c r="Z15" s="64">
        <v>0</v>
      </c>
      <c r="AA15" s="65" t="s">
        <v>65</v>
      </c>
      <c r="AB15" s="63">
        <f t="shared" ref="AB15" si="4">+D15+J15+P15+V15</f>
        <v>1</v>
      </c>
      <c r="AC15" s="66">
        <f t="shared" ref="AC15" si="5">+E15+K15+Q15+W15</f>
        <v>0.01</v>
      </c>
      <c r="AD15" s="63">
        <f t="shared" ref="AD15" si="6">+F15+L15+R15+X15</f>
        <v>1</v>
      </c>
      <c r="AE15" s="67">
        <f t="shared" ref="AE15" si="7">+Y15+S15+M15+G15</f>
        <v>0.01</v>
      </c>
      <c r="AF15" s="82">
        <f t="shared" ref="AF15" si="8">+IFERROR(AE15/AC15,"")</f>
        <v>1</v>
      </c>
      <c r="AG15" s="172"/>
    </row>
    <row r="16" spans="1:33" s="12" customFormat="1" ht="75" customHeight="1" thickBot="1" x14ac:dyDescent="0.3">
      <c r="A16" s="115" t="s">
        <v>79</v>
      </c>
      <c r="B16" s="69" t="s">
        <v>34</v>
      </c>
      <c r="C16" s="108">
        <v>1</v>
      </c>
      <c r="D16" s="104">
        <v>0</v>
      </c>
      <c r="E16" s="71">
        <v>0</v>
      </c>
      <c r="F16" s="104">
        <v>0</v>
      </c>
      <c r="G16" s="71">
        <v>0</v>
      </c>
      <c r="H16" s="71">
        <v>0</v>
      </c>
      <c r="I16" s="74" t="s">
        <v>65</v>
      </c>
      <c r="J16" s="104">
        <v>0</v>
      </c>
      <c r="K16" s="71">
        <v>0</v>
      </c>
      <c r="L16" s="104">
        <v>0</v>
      </c>
      <c r="M16" s="71">
        <v>0</v>
      </c>
      <c r="N16" s="71">
        <v>0</v>
      </c>
      <c r="O16" s="73"/>
      <c r="P16" s="104">
        <v>0</v>
      </c>
      <c r="Q16" s="71">
        <v>0</v>
      </c>
      <c r="R16" s="104">
        <v>0</v>
      </c>
      <c r="S16" s="71">
        <v>0</v>
      </c>
      <c r="T16" s="71">
        <v>0</v>
      </c>
      <c r="U16" s="65" t="s">
        <v>65</v>
      </c>
      <c r="V16" s="63">
        <v>1</v>
      </c>
      <c r="W16" s="71">
        <v>0.08</v>
      </c>
      <c r="X16" s="104">
        <v>1</v>
      </c>
      <c r="Y16" s="71">
        <v>0.08</v>
      </c>
      <c r="Z16" s="71">
        <v>0</v>
      </c>
      <c r="AA16" s="81" t="s">
        <v>97</v>
      </c>
      <c r="AB16" s="104">
        <f t="shared" si="1"/>
        <v>1</v>
      </c>
      <c r="AC16" s="105">
        <f t="shared" si="1"/>
        <v>0.08</v>
      </c>
      <c r="AD16" s="104">
        <f t="shared" si="1"/>
        <v>1</v>
      </c>
      <c r="AE16" s="79">
        <f t="shared" si="2"/>
        <v>0.08</v>
      </c>
      <c r="AF16" s="75">
        <f t="shared" si="3"/>
        <v>1</v>
      </c>
      <c r="AG16" s="173"/>
    </row>
    <row r="17" spans="1:33" s="8" customFormat="1" ht="21" customHeight="1" thickBot="1" x14ac:dyDescent="0.3">
      <c r="A17" s="117" t="s">
        <v>19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74"/>
      <c r="AC17" s="174"/>
      <c r="AD17" s="174"/>
      <c r="AE17" s="174"/>
      <c r="AF17" s="174"/>
      <c r="AG17" s="160"/>
    </row>
    <row r="18" spans="1:33" s="12" customFormat="1" ht="116.25" customHeight="1" x14ac:dyDescent="0.25">
      <c r="A18" s="24" t="s">
        <v>33</v>
      </c>
      <c r="B18" s="113" t="s">
        <v>40</v>
      </c>
      <c r="C18" s="55">
        <v>1</v>
      </c>
      <c r="D18" s="87">
        <v>0</v>
      </c>
      <c r="E18" s="76">
        <v>0</v>
      </c>
      <c r="F18" s="87">
        <v>0</v>
      </c>
      <c r="G18" s="76">
        <v>0</v>
      </c>
      <c r="H18" s="76">
        <v>0</v>
      </c>
      <c r="I18" s="77" t="s">
        <v>65</v>
      </c>
      <c r="J18" s="87">
        <v>1</v>
      </c>
      <c r="K18" s="114">
        <v>0.05</v>
      </c>
      <c r="L18" s="112">
        <v>1</v>
      </c>
      <c r="M18" s="114">
        <v>0.05</v>
      </c>
      <c r="N18" s="114">
        <v>1</v>
      </c>
      <c r="O18" s="90" t="s">
        <v>76</v>
      </c>
      <c r="P18" s="112">
        <v>0</v>
      </c>
      <c r="Q18" s="114">
        <v>0</v>
      </c>
      <c r="R18" s="112">
        <v>0</v>
      </c>
      <c r="S18" s="114">
        <v>0</v>
      </c>
      <c r="T18" s="114">
        <v>0</v>
      </c>
      <c r="U18" s="65" t="s">
        <v>65</v>
      </c>
      <c r="V18" s="112">
        <v>0</v>
      </c>
      <c r="W18" s="101">
        <v>0</v>
      </c>
      <c r="X18" s="100">
        <v>0</v>
      </c>
      <c r="Y18" s="101">
        <v>0</v>
      </c>
      <c r="Z18" s="101">
        <v>0</v>
      </c>
      <c r="AA18" s="116" t="s">
        <v>65</v>
      </c>
      <c r="AB18" s="63">
        <f t="shared" ref="AB18:AD20" si="9">+D18+J18+P18+V18</f>
        <v>1</v>
      </c>
      <c r="AC18" s="66">
        <f t="shared" si="9"/>
        <v>0.05</v>
      </c>
      <c r="AD18" s="63">
        <f t="shared" si="9"/>
        <v>1</v>
      </c>
      <c r="AE18" s="64">
        <f>+Y18+S18+M18+G18</f>
        <v>0.05</v>
      </c>
      <c r="AF18" s="82">
        <f>+IFERROR(AE18/AC18,"")</f>
        <v>1</v>
      </c>
      <c r="AG18" s="170">
        <f>+AC18+AC20+AC19</f>
        <v>0.19999999999999998</v>
      </c>
    </row>
    <row r="19" spans="1:33" s="12" customFormat="1" ht="86.25" customHeight="1" x14ac:dyDescent="0.25">
      <c r="A19" s="37" t="s">
        <v>78</v>
      </c>
      <c r="B19" s="27"/>
      <c r="C19" s="99">
        <v>1</v>
      </c>
      <c r="D19" s="87">
        <v>0</v>
      </c>
      <c r="E19" s="76">
        <v>0</v>
      </c>
      <c r="F19" s="87">
        <v>0</v>
      </c>
      <c r="G19" s="76">
        <v>0</v>
      </c>
      <c r="H19" s="76">
        <v>0</v>
      </c>
      <c r="I19" s="77" t="s">
        <v>65</v>
      </c>
      <c r="J19" s="63">
        <v>0</v>
      </c>
      <c r="K19" s="64">
        <v>0</v>
      </c>
      <c r="L19" s="63">
        <v>0</v>
      </c>
      <c r="M19" s="64">
        <v>0</v>
      </c>
      <c r="N19" s="64">
        <v>0</v>
      </c>
      <c r="O19" s="98"/>
      <c r="P19" s="87">
        <v>0</v>
      </c>
      <c r="Q19" s="76">
        <v>0</v>
      </c>
      <c r="R19" s="87">
        <v>0</v>
      </c>
      <c r="S19" s="76">
        <v>0</v>
      </c>
      <c r="T19" s="76">
        <v>0</v>
      </c>
      <c r="U19" s="65" t="s">
        <v>65</v>
      </c>
      <c r="V19" s="87">
        <v>1</v>
      </c>
      <c r="W19" s="64">
        <v>0.02</v>
      </c>
      <c r="X19" s="63">
        <v>1</v>
      </c>
      <c r="Y19" s="64">
        <v>0.02</v>
      </c>
      <c r="Z19" s="64">
        <v>0</v>
      </c>
      <c r="AA19" s="81" t="s">
        <v>99</v>
      </c>
      <c r="AB19" s="63">
        <f t="shared" ref="AB19" si="10">+D19+J19+P19+V19</f>
        <v>1</v>
      </c>
      <c r="AC19" s="66">
        <f t="shared" ref="AC19" si="11">+E19+K19+Q19+W19</f>
        <v>0.02</v>
      </c>
      <c r="AD19" s="63">
        <f t="shared" ref="AD19" si="12">+F19+L19+R19+X19</f>
        <v>1</v>
      </c>
      <c r="AE19" s="64">
        <f>+Y19+S19+M19+G19</f>
        <v>0.02</v>
      </c>
      <c r="AF19" s="82">
        <f>+IFERROR(AE19/AC19,"")</f>
        <v>1</v>
      </c>
      <c r="AG19" s="191"/>
    </row>
    <row r="20" spans="1:33" s="12" customFormat="1" ht="83.25" customHeight="1" thickBot="1" x14ac:dyDescent="0.3">
      <c r="A20" s="68" t="s">
        <v>41</v>
      </c>
      <c r="B20" s="30" t="s">
        <v>40</v>
      </c>
      <c r="C20" s="56">
        <v>3</v>
      </c>
      <c r="D20" s="70">
        <v>0</v>
      </c>
      <c r="E20" s="71">
        <v>0</v>
      </c>
      <c r="F20" s="104">
        <v>0</v>
      </c>
      <c r="G20" s="71">
        <v>0</v>
      </c>
      <c r="H20" s="71">
        <v>0</v>
      </c>
      <c r="I20" s="74" t="s">
        <v>65</v>
      </c>
      <c r="J20" s="104">
        <v>1</v>
      </c>
      <c r="K20" s="71">
        <v>0.05</v>
      </c>
      <c r="L20" s="104">
        <v>1</v>
      </c>
      <c r="M20" s="71">
        <v>0.05</v>
      </c>
      <c r="N20" s="71">
        <v>1</v>
      </c>
      <c r="O20" s="73" t="s">
        <v>95</v>
      </c>
      <c r="P20" s="104">
        <v>1</v>
      </c>
      <c r="Q20" s="71">
        <v>0.05</v>
      </c>
      <c r="R20" s="104">
        <v>1</v>
      </c>
      <c r="S20" s="71">
        <v>0.05</v>
      </c>
      <c r="T20" s="71">
        <v>1</v>
      </c>
      <c r="U20" s="73" t="s">
        <v>86</v>
      </c>
      <c r="V20" s="100">
        <v>1</v>
      </c>
      <c r="W20" s="71">
        <v>0.03</v>
      </c>
      <c r="X20" s="104">
        <v>1</v>
      </c>
      <c r="Y20" s="71">
        <v>0.03</v>
      </c>
      <c r="Z20" s="71">
        <v>0</v>
      </c>
      <c r="AA20" s="81" t="s">
        <v>98</v>
      </c>
      <c r="AB20" s="104">
        <f t="shared" si="9"/>
        <v>3</v>
      </c>
      <c r="AC20" s="105">
        <f t="shared" si="9"/>
        <v>0.13</v>
      </c>
      <c r="AD20" s="104">
        <f t="shared" si="9"/>
        <v>3</v>
      </c>
      <c r="AE20" s="79">
        <f>+Y20+S20+M20+G20</f>
        <v>0.13</v>
      </c>
      <c r="AF20" s="75">
        <f>+IFERROR(AE20/AC20,"")</f>
        <v>1</v>
      </c>
      <c r="AG20" s="173"/>
    </row>
    <row r="21" spans="1:33" s="8" customFormat="1" ht="19.5" thickBot="1" x14ac:dyDescent="0.3">
      <c r="A21" s="117" t="s">
        <v>20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60"/>
    </row>
    <row r="22" spans="1:33" s="8" customFormat="1" ht="75" x14ac:dyDescent="0.25">
      <c r="A22" s="24" t="s">
        <v>68</v>
      </c>
      <c r="B22" s="19" t="s">
        <v>17</v>
      </c>
      <c r="C22" s="55">
        <v>1</v>
      </c>
      <c r="D22" s="87">
        <v>0</v>
      </c>
      <c r="E22" s="76">
        <v>0</v>
      </c>
      <c r="F22" s="87">
        <v>0</v>
      </c>
      <c r="G22" s="76">
        <v>0</v>
      </c>
      <c r="H22" s="76">
        <v>0</v>
      </c>
      <c r="I22" s="77" t="s">
        <v>65</v>
      </c>
      <c r="J22" s="87">
        <v>1</v>
      </c>
      <c r="K22" s="76">
        <v>0.04</v>
      </c>
      <c r="L22" s="87">
        <v>1</v>
      </c>
      <c r="M22" s="76">
        <v>0.04</v>
      </c>
      <c r="N22" s="76">
        <v>1</v>
      </c>
      <c r="O22" s="90" t="s">
        <v>77</v>
      </c>
      <c r="P22" s="87">
        <v>0</v>
      </c>
      <c r="Q22" s="76">
        <v>0</v>
      </c>
      <c r="R22" s="87">
        <v>0</v>
      </c>
      <c r="S22" s="76">
        <v>0</v>
      </c>
      <c r="T22" s="76">
        <v>0</v>
      </c>
      <c r="U22" s="65" t="s">
        <v>65</v>
      </c>
      <c r="V22" s="87">
        <v>0</v>
      </c>
      <c r="W22" s="76">
        <v>0</v>
      </c>
      <c r="X22" s="87">
        <v>0</v>
      </c>
      <c r="Y22" s="76">
        <v>0</v>
      </c>
      <c r="Z22" s="76">
        <v>0</v>
      </c>
      <c r="AA22" s="77" t="s">
        <v>65</v>
      </c>
      <c r="AB22" s="87">
        <f t="shared" ref="AB22:AD24" si="13">+D22+J22+P22+V22</f>
        <v>1</v>
      </c>
      <c r="AC22" s="88">
        <f t="shared" si="13"/>
        <v>0.04</v>
      </c>
      <c r="AD22" s="87">
        <f t="shared" si="13"/>
        <v>1</v>
      </c>
      <c r="AE22" s="67">
        <f>+Y22+S22+M22+G22</f>
        <v>0.04</v>
      </c>
      <c r="AF22" s="89">
        <f>+IFERROR(AE22/AC22,"")</f>
        <v>1</v>
      </c>
      <c r="AG22" s="195">
        <f>+AC22+AC23+AC24</f>
        <v>0.1</v>
      </c>
    </row>
    <row r="23" spans="1:33" s="8" customFormat="1" ht="110.25" customHeight="1" x14ac:dyDescent="0.25">
      <c r="A23" s="18" t="s">
        <v>69</v>
      </c>
      <c r="B23" s="34" t="s">
        <v>17</v>
      </c>
      <c r="C23" s="53">
        <v>1</v>
      </c>
      <c r="D23" s="63">
        <v>0</v>
      </c>
      <c r="E23" s="76">
        <v>0</v>
      </c>
      <c r="F23" s="63">
        <v>0</v>
      </c>
      <c r="G23" s="76">
        <v>0</v>
      </c>
      <c r="H23" s="76">
        <v>0</v>
      </c>
      <c r="I23" s="77" t="s">
        <v>65</v>
      </c>
      <c r="J23" s="63">
        <v>0</v>
      </c>
      <c r="K23" s="76">
        <v>0</v>
      </c>
      <c r="L23" s="63">
        <v>0</v>
      </c>
      <c r="M23" s="76">
        <v>0</v>
      </c>
      <c r="N23" s="76">
        <v>0</v>
      </c>
      <c r="O23" s="65" t="s">
        <v>65</v>
      </c>
      <c r="P23" s="63">
        <v>1</v>
      </c>
      <c r="Q23" s="76">
        <v>0.03</v>
      </c>
      <c r="R23" s="63">
        <v>1</v>
      </c>
      <c r="S23" s="76">
        <v>0.03</v>
      </c>
      <c r="T23" s="76">
        <v>1</v>
      </c>
      <c r="U23" s="98" t="s">
        <v>87</v>
      </c>
      <c r="V23" s="63">
        <v>0</v>
      </c>
      <c r="W23" s="76">
        <v>0</v>
      </c>
      <c r="X23" s="63">
        <v>0</v>
      </c>
      <c r="Y23" s="76">
        <v>0</v>
      </c>
      <c r="Z23" s="76">
        <v>0</v>
      </c>
      <c r="AA23" s="77" t="s">
        <v>65</v>
      </c>
      <c r="AB23" s="63">
        <f t="shared" si="13"/>
        <v>1</v>
      </c>
      <c r="AC23" s="66">
        <f t="shared" si="13"/>
        <v>0.03</v>
      </c>
      <c r="AD23" s="63">
        <f t="shared" si="13"/>
        <v>1</v>
      </c>
      <c r="AE23" s="67">
        <f>+Y23+S23+M23+G23</f>
        <v>0.03</v>
      </c>
      <c r="AF23" s="82">
        <f>+IFERROR(AE23/AC23,"")</f>
        <v>1</v>
      </c>
      <c r="AG23" s="196"/>
    </row>
    <row r="24" spans="1:33" s="12" customFormat="1" ht="81.75" customHeight="1" thickBot="1" x14ac:dyDescent="0.3">
      <c r="A24" s="26" t="s">
        <v>37</v>
      </c>
      <c r="B24" s="93" t="s">
        <v>17</v>
      </c>
      <c r="C24" s="109">
        <v>1</v>
      </c>
      <c r="D24" s="106">
        <v>0</v>
      </c>
      <c r="E24" s="101">
        <v>0</v>
      </c>
      <c r="F24" s="106">
        <v>0</v>
      </c>
      <c r="G24" s="101">
        <v>0</v>
      </c>
      <c r="H24" s="101">
        <v>0</v>
      </c>
      <c r="I24" s="102" t="s">
        <v>65</v>
      </c>
      <c r="J24" s="106">
        <v>0</v>
      </c>
      <c r="K24" s="101">
        <v>0</v>
      </c>
      <c r="L24" s="106">
        <v>0</v>
      </c>
      <c r="M24" s="101">
        <v>0</v>
      </c>
      <c r="N24" s="101">
        <v>0</v>
      </c>
      <c r="O24" s="102" t="s">
        <v>65</v>
      </c>
      <c r="P24" s="106">
        <v>1</v>
      </c>
      <c r="Q24" s="101">
        <v>0.03</v>
      </c>
      <c r="R24" s="106">
        <v>1</v>
      </c>
      <c r="S24" s="101">
        <v>0.03</v>
      </c>
      <c r="T24" s="101">
        <v>1</v>
      </c>
      <c r="U24" s="90" t="s">
        <v>96</v>
      </c>
      <c r="V24" s="106">
        <v>0</v>
      </c>
      <c r="W24" s="101">
        <v>0</v>
      </c>
      <c r="X24" s="106">
        <v>0</v>
      </c>
      <c r="Y24" s="101">
        <v>0</v>
      </c>
      <c r="Z24" s="101">
        <v>0</v>
      </c>
      <c r="AA24" s="102" t="s">
        <v>65</v>
      </c>
      <c r="AB24" s="106">
        <f t="shared" si="13"/>
        <v>1</v>
      </c>
      <c r="AC24" s="107">
        <f t="shared" si="13"/>
        <v>0.03</v>
      </c>
      <c r="AD24" s="106">
        <f t="shared" si="13"/>
        <v>1</v>
      </c>
      <c r="AE24" s="103">
        <f>+Y24+S24+M24+G24</f>
        <v>0.03</v>
      </c>
      <c r="AF24" s="110">
        <f>+IFERROR(AE24/AC24,"")</f>
        <v>1</v>
      </c>
      <c r="AG24" s="196"/>
    </row>
    <row r="25" spans="1:33" s="8" customFormat="1" ht="21" customHeight="1" thickBot="1" x14ac:dyDescent="0.3">
      <c r="A25" s="117" t="s">
        <v>21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60"/>
    </row>
    <row r="26" spans="1:33" s="12" customFormat="1" ht="68.25" customHeight="1" x14ac:dyDescent="0.25">
      <c r="A26" s="24" t="s">
        <v>36</v>
      </c>
      <c r="B26" s="19" t="s">
        <v>34</v>
      </c>
      <c r="C26" s="97">
        <v>1</v>
      </c>
      <c r="D26" s="87">
        <v>1</v>
      </c>
      <c r="E26" s="76">
        <v>0.05</v>
      </c>
      <c r="F26" s="87">
        <v>1</v>
      </c>
      <c r="G26" s="76">
        <v>0.05</v>
      </c>
      <c r="H26" s="76">
        <v>1</v>
      </c>
      <c r="I26" s="81" t="s">
        <v>70</v>
      </c>
      <c r="J26" s="87">
        <v>0</v>
      </c>
      <c r="K26" s="76">
        <v>0</v>
      </c>
      <c r="L26" s="87">
        <v>0</v>
      </c>
      <c r="M26" s="76">
        <v>0</v>
      </c>
      <c r="N26" s="76">
        <v>0</v>
      </c>
      <c r="O26" s="77" t="s">
        <v>72</v>
      </c>
      <c r="P26" s="87">
        <v>0</v>
      </c>
      <c r="Q26" s="76">
        <v>0</v>
      </c>
      <c r="R26" s="87">
        <v>0</v>
      </c>
      <c r="S26" s="76">
        <v>0</v>
      </c>
      <c r="T26" s="76">
        <v>0</v>
      </c>
      <c r="U26" s="65" t="s">
        <v>65</v>
      </c>
      <c r="V26" s="87">
        <v>0</v>
      </c>
      <c r="W26" s="76">
        <v>0</v>
      </c>
      <c r="X26" s="87">
        <v>0</v>
      </c>
      <c r="Y26" s="76">
        <v>0</v>
      </c>
      <c r="Z26" s="76">
        <v>0</v>
      </c>
      <c r="AA26" s="77" t="s">
        <v>65</v>
      </c>
      <c r="AB26" s="87">
        <f t="shared" ref="AB26:AD27" si="14">+D26+J26+P26+V26</f>
        <v>1</v>
      </c>
      <c r="AC26" s="88">
        <f t="shared" si="14"/>
        <v>0.05</v>
      </c>
      <c r="AD26" s="87">
        <f t="shared" si="14"/>
        <v>1</v>
      </c>
      <c r="AE26" s="79">
        <f>+Y26+S26+M26+G26</f>
        <v>0.05</v>
      </c>
      <c r="AF26" s="80">
        <f>+IFERROR(AE26/AC26,"")</f>
        <v>1</v>
      </c>
      <c r="AG26" s="192">
        <f>+AC26+AC27</f>
        <v>0.1</v>
      </c>
    </row>
    <row r="27" spans="1:33" s="12" customFormat="1" ht="61.5" customHeight="1" thickBot="1" x14ac:dyDescent="0.3">
      <c r="A27" s="37" t="s">
        <v>35</v>
      </c>
      <c r="B27" s="93" t="s">
        <v>34</v>
      </c>
      <c r="C27" s="197">
        <v>1</v>
      </c>
      <c r="D27" s="106">
        <v>0</v>
      </c>
      <c r="E27" s="101">
        <v>0</v>
      </c>
      <c r="F27" s="106">
        <v>0</v>
      </c>
      <c r="G27" s="101">
        <v>0</v>
      </c>
      <c r="H27" s="101">
        <v>0</v>
      </c>
      <c r="I27" s="102" t="s">
        <v>65</v>
      </c>
      <c r="J27" s="106">
        <v>0</v>
      </c>
      <c r="K27" s="101">
        <v>0</v>
      </c>
      <c r="L27" s="106">
        <v>0</v>
      </c>
      <c r="M27" s="101">
        <v>0</v>
      </c>
      <c r="N27" s="101">
        <v>1</v>
      </c>
      <c r="O27" s="102" t="s">
        <v>72</v>
      </c>
      <c r="P27" s="106">
        <v>0</v>
      </c>
      <c r="Q27" s="101">
        <v>0</v>
      </c>
      <c r="R27" s="106">
        <v>0</v>
      </c>
      <c r="S27" s="101">
        <v>0</v>
      </c>
      <c r="T27" s="101">
        <v>0</v>
      </c>
      <c r="U27" s="198" t="s">
        <v>65</v>
      </c>
      <c r="V27" s="106">
        <v>1</v>
      </c>
      <c r="W27" s="101">
        <v>0.05</v>
      </c>
      <c r="X27" s="106">
        <v>1</v>
      </c>
      <c r="Y27" s="101">
        <v>0.05</v>
      </c>
      <c r="Z27" s="101">
        <v>0</v>
      </c>
      <c r="AA27" s="81" t="s">
        <v>88</v>
      </c>
      <c r="AB27" s="106">
        <f t="shared" si="14"/>
        <v>1</v>
      </c>
      <c r="AC27" s="107">
        <f t="shared" si="14"/>
        <v>0.05</v>
      </c>
      <c r="AD27" s="106">
        <f t="shared" si="14"/>
        <v>1</v>
      </c>
      <c r="AE27" s="103">
        <f>+Y27+S27+M27+G27</f>
        <v>0.05</v>
      </c>
      <c r="AF27" s="199">
        <f>+IFERROR(AE27/AC27,"")</f>
        <v>1</v>
      </c>
      <c r="AG27" s="200"/>
    </row>
    <row r="28" spans="1:33" ht="27.75" customHeight="1" thickBot="1" x14ac:dyDescent="0.3">
      <c r="A28" s="193" t="s">
        <v>22</v>
      </c>
      <c r="B28" s="194"/>
      <c r="C28" s="83">
        <f>+SUM(C7:C27)</f>
        <v>30</v>
      </c>
      <c r="D28" s="83">
        <f>+SUM(D7:D27)</f>
        <v>6</v>
      </c>
      <c r="E28" s="57">
        <f>+SUM(E7:E27)</f>
        <v>0.24</v>
      </c>
      <c r="F28" s="83">
        <f>+SUM(F7:F27)</f>
        <v>6</v>
      </c>
      <c r="G28" s="57">
        <f>+SUM(G7:G27)</f>
        <v>0.24</v>
      </c>
      <c r="H28" s="58">
        <f t="shared" ref="H28" si="15">+IFERROR(G28/E28,"")</f>
        <v>1</v>
      </c>
      <c r="I28" s="58"/>
      <c r="J28" s="83">
        <f>+SUM(J7:J27)</f>
        <v>10</v>
      </c>
      <c r="K28" s="57">
        <f>+SUM(K7:K27)</f>
        <v>0.33999999999999997</v>
      </c>
      <c r="L28" s="83">
        <f>+SUM(L7:L27)</f>
        <v>10</v>
      </c>
      <c r="M28" s="57">
        <f>+SUM(M7:M27)</f>
        <v>0.33999999999999997</v>
      </c>
      <c r="N28" s="58">
        <f t="shared" ref="N28" si="16">+IFERROR(M28/K28,"")</f>
        <v>1</v>
      </c>
      <c r="O28" s="58"/>
      <c r="P28" s="83">
        <f>+SUM(P7:P27)</f>
        <v>8</v>
      </c>
      <c r="Q28" s="57">
        <f>+SUM(Q7:Q27)</f>
        <v>0.21000000000000002</v>
      </c>
      <c r="R28" s="83">
        <f>+SUM(R7:R27)</f>
        <v>8</v>
      </c>
      <c r="S28" s="57">
        <f>+SUM(S7:S27)</f>
        <v>0.21000000000000002</v>
      </c>
      <c r="T28" s="57">
        <f t="shared" ref="T28" si="17">+IFERROR(S28/Q28,"")</f>
        <v>1</v>
      </c>
      <c r="U28" s="57"/>
      <c r="V28" s="83">
        <f>+SUM(V7:V27)</f>
        <v>6</v>
      </c>
      <c r="W28" s="57">
        <f>+SUM(W7:W27)</f>
        <v>0.21000000000000002</v>
      </c>
      <c r="X28" s="83">
        <f>+SUM(X7:X27)</f>
        <v>6</v>
      </c>
      <c r="Y28" s="57">
        <f>+SUM(Y7:Y27)</f>
        <v>0.21000000000000002</v>
      </c>
      <c r="Z28" s="57">
        <f t="shared" ref="Z28" si="18">+IFERROR(Y28/W28,"")</f>
        <v>1</v>
      </c>
      <c r="AA28" s="57"/>
      <c r="AB28" s="83">
        <f>+SUM(AB7:AB27)</f>
        <v>30</v>
      </c>
      <c r="AC28" s="57">
        <f>+SUM(AC7:AC27)</f>
        <v>1.0000000000000002</v>
      </c>
      <c r="AD28" s="83">
        <f>+SUM(AD7:AD27)</f>
        <v>30</v>
      </c>
      <c r="AE28" s="57">
        <f>+SUM(AE7:AE27)</f>
        <v>1.0000000000000002</v>
      </c>
      <c r="AF28" s="57"/>
      <c r="AG28" s="201">
        <f>+AG7+AG10+AG18+AG22+AG26</f>
        <v>1</v>
      </c>
    </row>
    <row r="30" spans="1:33" ht="9.75" customHeight="1" thickBot="1" x14ac:dyDescent="0.3"/>
    <row r="31" spans="1:33" ht="28.5" customHeight="1" thickBot="1" x14ac:dyDescent="0.3">
      <c r="A31" s="167" t="s">
        <v>80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9"/>
    </row>
    <row r="32" spans="1:33" ht="30" customHeight="1" x14ac:dyDescent="0.25">
      <c r="A32" s="84" t="s">
        <v>23</v>
      </c>
      <c r="B32" s="143" t="s">
        <v>90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4"/>
    </row>
    <row r="33" spans="1:33" x14ac:dyDescent="0.25">
      <c r="A33" s="85" t="s">
        <v>24</v>
      </c>
      <c r="B33" s="185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7"/>
    </row>
    <row r="34" spans="1:33" x14ac:dyDescent="0.25">
      <c r="A34" s="85" t="s">
        <v>25</v>
      </c>
      <c r="B34" s="185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7"/>
    </row>
    <row r="35" spans="1:33" x14ac:dyDescent="0.25">
      <c r="A35" s="85" t="s">
        <v>26</v>
      </c>
      <c r="B35" s="185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7"/>
    </row>
    <row r="36" spans="1:33" ht="16.5" thickBot="1" x14ac:dyDescent="0.3">
      <c r="A36" s="86" t="s">
        <v>27</v>
      </c>
      <c r="B36" s="188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90"/>
    </row>
  </sheetData>
  <mergeCells count="32">
    <mergeCell ref="AB5:AC5"/>
    <mergeCell ref="AD5:AE5"/>
    <mergeCell ref="A6:AG6"/>
    <mergeCell ref="A31:AG31"/>
    <mergeCell ref="B32:AG36"/>
    <mergeCell ref="AG18:AG20"/>
    <mergeCell ref="A21:AG21"/>
    <mergeCell ref="A25:AG25"/>
    <mergeCell ref="AG26:AG27"/>
    <mergeCell ref="A28:B28"/>
    <mergeCell ref="AG22:AG24"/>
    <mergeCell ref="L5:M5"/>
    <mergeCell ref="P5:Q5"/>
    <mergeCell ref="R5:S5"/>
    <mergeCell ref="V5:W5"/>
    <mergeCell ref="X5:Y5"/>
    <mergeCell ref="A9:AG9"/>
    <mergeCell ref="AG10:AG16"/>
    <mergeCell ref="A17:AG17"/>
    <mergeCell ref="A3:A4"/>
    <mergeCell ref="B3:B4"/>
    <mergeCell ref="C3:C4"/>
    <mergeCell ref="E3:AG3"/>
    <mergeCell ref="D4:I4"/>
    <mergeCell ref="J4:O4"/>
    <mergeCell ref="P4:U4"/>
    <mergeCell ref="V4:AA4"/>
    <mergeCell ref="AB4:AF4"/>
    <mergeCell ref="AG7:AG8"/>
    <mergeCell ref="D5:E5"/>
    <mergeCell ref="F5:G5"/>
    <mergeCell ref="J5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PESV 2022 V02</vt:lpstr>
      <vt:lpstr>Seguimiento cuarto Trimestre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Baez Matallana</dc:creator>
  <cp:lastModifiedBy>Martin Julian Pedraza Galindo</cp:lastModifiedBy>
  <cp:lastPrinted>2022-10-14T13:15:48Z</cp:lastPrinted>
  <dcterms:created xsi:type="dcterms:W3CDTF">2021-01-27T15:03:02Z</dcterms:created>
  <dcterms:modified xsi:type="dcterms:W3CDTF">2023-02-13T19:02:26Z</dcterms:modified>
</cp:coreProperties>
</file>