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mc:AlternateContent xmlns:mc="http://schemas.openxmlformats.org/markup-compatibility/2006">
    <mc:Choice Requires="x15">
      <x15ac:absPath xmlns:x15ac="http://schemas.microsoft.com/office/spreadsheetml/2010/11/ac" url="E:\Alcaldía Bogotá\Metodología riesgos Alcaldía\30 Macro oct-dic\"/>
    </mc:Choice>
  </mc:AlternateContent>
  <bookViews>
    <workbookView xWindow="-120" yWindow="-120" windowWidth="20730" windowHeight="11040" tabRatio="924" firstSheet="3" activeTab="3"/>
  </bookViews>
  <sheets>
    <sheet name="Datos" sheetId="2" state="hidden" r:id="rId1"/>
    <sheet name="Listas" sheetId="46" state="hidden" r:id="rId2"/>
    <sheet name="DinámicaTipología_Categoría" sheetId="48" state="hidden" r:id="rId3"/>
    <sheet name="Mapa_riesgos" sheetId="41" r:id="rId4"/>
    <sheet name="Tipología_Categoría" sheetId="50" r:id="rId5"/>
    <sheet name="Procesos_riesgos" sheetId="51" r:id="rId6"/>
    <sheet name="Valoración Inicial" sheetId="56" r:id="rId7"/>
    <sheet name="Eficacia acciones" sheetId="49" r:id="rId8"/>
    <sheet name="Valoración Final" sheetId="57" r:id="rId9"/>
  </sheets>
  <externalReferences>
    <externalReference r:id="rId10"/>
    <externalReference r:id="rId11"/>
  </externalReferences>
  <definedNames>
    <definedName name="_xlnm._FilterDatabase" localSheetId="0" hidden="1">Datos!$C$1:$G$1</definedName>
    <definedName name="_xlnm._FilterDatabase" localSheetId="1" hidden="1">Listas!$B$1:$G$1</definedName>
    <definedName name="_xlnm._FilterDatabase" localSheetId="3" hidden="1">Mapa_riesgos!$A$11:$EU$11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Mapa_riesgos!$A$1:$AP$99</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62913"/>
  <pivotCaches>
    <pivotCache cacheId="0" r:id="rId12"/>
    <pivotCache cacheId="1"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P99" i="41" l="1"/>
  <c r="EQ99" i="41" s="1"/>
  <c r="ER99" i="41" s="1"/>
  <c r="EP98" i="41"/>
  <c r="EQ98" i="41" s="1"/>
  <c r="ER98" i="41" s="1"/>
  <c r="EP97" i="41"/>
  <c r="EQ97" i="41" s="1"/>
  <c r="ER97" i="41" s="1"/>
  <c r="EP96" i="41"/>
  <c r="EQ96" i="41" s="1"/>
  <c r="ER96" i="41" s="1"/>
  <c r="EP95" i="41"/>
  <c r="EQ95" i="41" s="1"/>
  <c r="ER95" i="41" s="1"/>
  <c r="EP94" i="41"/>
  <c r="EQ94" i="41" s="1"/>
  <c r="ER94" i="41" s="1"/>
  <c r="EP93" i="41"/>
  <c r="EQ93" i="41" s="1"/>
  <c r="ER93" i="41" s="1"/>
  <c r="EP92" i="41"/>
  <c r="EQ92" i="41" s="1"/>
  <c r="ER92" i="41" s="1"/>
  <c r="EP91" i="41"/>
  <c r="EQ91" i="41" s="1"/>
  <c r="ER91" i="41" s="1"/>
  <c r="EP90" i="41"/>
  <c r="EQ90" i="41" s="1"/>
  <c r="ER90" i="41" s="1"/>
  <c r="EP89" i="41"/>
  <c r="EQ89" i="41" s="1"/>
  <c r="ER89" i="41" s="1"/>
  <c r="EP88" i="41"/>
  <c r="EQ88" i="41" s="1"/>
  <c r="ER88" i="41" s="1"/>
  <c r="EP87" i="41"/>
  <c r="EQ87" i="41" s="1"/>
  <c r="ER87" i="41" s="1"/>
  <c r="EP86" i="41"/>
  <c r="EQ86" i="41" s="1"/>
  <c r="ER86" i="41" s="1"/>
  <c r="EP85" i="41"/>
  <c r="EQ85" i="41" s="1"/>
  <c r="ER85" i="41" s="1"/>
  <c r="EP84" i="41"/>
  <c r="EQ84" i="41" s="1"/>
  <c r="ER84" i="41" s="1"/>
  <c r="EP83" i="41"/>
  <c r="EQ83" i="41" s="1"/>
  <c r="ER83" i="41" s="1"/>
  <c r="EP82" i="41"/>
  <c r="EQ82" i="41" s="1"/>
  <c r="ER82" i="41" s="1"/>
  <c r="EP81" i="41"/>
  <c r="EQ81" i="41" s="1"/>
  <c r="ER81" i="41" s="1"/>
  <c r="EP80" i="41"/>
  <c r="EQ80" i="41" s="1"/>
  <c r="ER80" i="41" s="1"/>
  <c r="EP79" i="41"/>
  <c r="EQ79" i="41" s="1"/>
  <c r="ER79" i="41" s="1"/>
  <c r="EP78" i="41"/>
  <c r="EQ78" i="41" s="1"/>
  <c r="ER78" i="41" s="1"/>
  <c r="EP77" i="41"/>
  <c r="EQ77" i="41" s="1"/>
  <c r="ER77" i="41" s="1"/>
  <c r="EP76" i="41"/>
  <c r="EQ76" i="41" s="1"/>
  <c r="ER76" i="41" s="1"/>
  <c r="EP75" i="41"/>
  <c r="EQ75" i="41" s="1"/>
  <c r="ER75" i="41" s="1"/>
  <c r="EP74" i="41"/>
  <c r="EQ74" i="41" s="1"/>
  <c r="ER74" i="41" s="1"/>
  <c r="EP73" i="41"/>
  <c r="EQ73" i="41" s="1"/>
  <c r="ER73" i="41" s="1"/>
  <c r="EP72" i="41"/>
  <c r="EQ72" i="41" s="1"/>
  <c r="ER72" i="41" s="1"/>
  <c r="EP71" i="41"/>
  <c r="EQ71" i="41" s="1"/>
  <c r="ER71" i="41" s="1"/>
  <c r="EP70" i="41"/>
  <c r="EQ70" i="41" s="1"/>
  <c r="ER70" i="41" s="1"/>
  <c r="EP69" i="41"/>
  <c r="EQ69" i="41" s="1"/>
  <c r="ER69" i="41" s="1"/>
  <c r="EP68" i="41"/>
  <c r="EQ68" i="41" s="1"/>
  <c r="ER68" i="41" s="1"/>
  <c r="EP67" i="41"/>
  <c r="EQ67" i="41" s="1"/>
  <c r="ER67" i="41" s="1"/>
  <c r="EP66" i="41"/>
  <c r="EQ66" i="41" s="1"/>
  <c r="ER66" i="41" s="1"/>
  <c r="EP65" i="41"/>
  <c r="EQ65" i="41" s="1"/>
  <c r="ER65" i="41" s="1"/>
  <c r="EP64" i="41"/>
  <c r="EQ64" i="41" s="1"/>
  <c r="ER64" i="41" s="1"/>
  <c r="EP63" i="41"/>
  <c r="EQ63" i="41" s="1"/>
  <c r="ER63" i="41" s="1"/>
  <c r="EP62" i="41"/>
  <c r="EQ62" i="41" s="1"/>
  <c r="ER62" i="41" s="1"/>
  <c r="EP61" i="41"/>
  <c r="EQ61" i="41" s="1"/>
  <c r="ER61" i="41" s="1"/>
  <c r="EP60" i="41"/>
  <c r="EQ60" i="41" s="1"/>
  <c r="ER60" i="41" s="1"/>
  <c r="EP59" i="41"/>
  <c r="EQ59" i="41" s="1"/>
  <c r="ER59" i="41" s="1"/>
  <c r="EP58" i="41"/>
  <c r="EQ58" i="41" s="1"/>
  <c r="ER58" i="41" s="1"/>
  <c r="EP57" i="41"/>
  <c r="EQ57" i="41" s="1"/>
  <c r="ER57" i="41" s="1"/>
  <c r="EP56" i="41"/>
  <c r="EQ56" i="41" s="1"/>
  <c r="ER56" i="41" s="1"/>
  <c r="EP55" i="41"/>
  <c r="EQ55" i="41" s="1"/>
  <c r="ER55" i="41" s="1"/>
  <c r="EP54" i="41"/>
  <c r="EQ54" i="41" s="1"/>
  <c r="ER54" i="41" s="1"/>
  <c r="EP53" i="41"/>
  <c r="EQ53" i="41" s="1"/>
  <c r="ER53" i="41" s="1"/>
  <c r="EP52" i="41"/>
  <c r="EQ52" i="41" s="1"/>
  <c r="ER52" i="41" s="1"/>
  <c r="EP51" i="41"/>
  <c r="EQ51" i="41" s="1"/>
  <c r="ER51" i="41" s="1"/>
  <c r="EP50" i="41"/>
  <c r="EQ50" i="41" s="1"/>
  <c r="ER50" i="41" s="1"/>
  <c r="EP49" i="41"/>
  <c r="EQ49" i="41" s="1"/>
  <c r="ER49" i="41" s="1"/>
  <c r="EP48" i="41"/>
  <c r="EQ48" i="41" s="1"/>
  <c r="ER48" i="41" s="1"/>
  <c r="EP47" i="41"/>
  <c r="EQ47" i="41" s="1"/>
  <c r="ER47" i="41" s="1"/>
  <c r="EP46" i="41"/>
  <c r="EQ46" i="41" s="1"/>
  <c r="ER46" i="41" s="1"/>
  <c r="EP45" i="41"/>
  <c r="EQ45" i="41" s="1"/>
  <c r="ER45" i="41" s="1"/>
  <c r="EP44" i="41"/>
  <c r="EQ44" i="41" s="1"/>
  <c r="ER44" i="41" s="1"/>
  <c r="EP43" i="41"/>
  <c r="EQ43" i="41" s="1"/>
  <c r="ER43" i="41" s="1"/>
  <c r="EP42" i="41"/>
  <c r="EQ42" i="41" s="1"/>
  <c r="ER42" i="41" s="1"/>
  <c r="EP41" i="41"/>
  <c r="EQ41" i="41" s="1"/>
  <c r="ER41" i="41" s="1"/>
  <c r="EP40" i="41"/>
  <c r="EQ40" i="41" s="1"/>
  <c r="ER40" i="41" s="1"/>
  <c r="EP39" i="41"/>
  <c r="EQ39" i="41" s="1"/>
  <c r="ER39" i="41" s="1"/>
  <c r="EP38" i="41"/>
  <c r="EQ38" i="41" s="1"/>
  <c r="ER38" i="41" s="1"/>
  <c r="EP37" i="41"/>
  <c r="EQ37" i="41" s="1"/>
  <c r="ER37" i="41" s="1"/>
  <c r="EP36" i="41"/>
  <c r="EQ36" i="41" s="1"/>
  <c r="ER36" i="41" s="1"/>
  <c r="EP35" i="41"/>
  <c r="EQ35" i="41" s="1"/>
  <c r="ER35" i="41" s="1"/>
  <c r="EP34" i="41"/>
  <c r="EQ34" i="41" s="1"/>
  <c r="ER34" i="41" s="1"/>
  <c r="EP33" i="41"/>
  <c r="EQ33" i="41" s="1"/>
  <c r="ER33" i="41" s="1"/>
  <c r="EP32" i="41"/>
  <c r="EQ32" i="41" s="1"/>
  <c r="ER32" i="41" s="1"/>
  <c r="EP31" i="41"/>
  <c r="EQ31" i="41" s="1"/>
  <c r="ER31" i="41" s="1"/>
  <c r="EP30" i="41"/>
  <c r="EQ30" i="41" s="1"/>
  <c r="ER30" i="41" s="1"/>
  <c r="EP29" i="41"/>
  <c r="EQ29" i="41" s="1"/>
  <c r="ER29" i="41" s="1"/>
  <c r="EP28" i="41"/>
  <c r="EQ28" i="41" s="1"/>
  <c r="ER28" i="41" s="1"/>
  <c r="EP27" i="41"/>
  <c r="EQ27" i="41" s="1"/>
  <c r="ER27" i="41" s="1"/>
  <c r="EP26" i="41"/>
  <c r="EQ26" i="41" s="1"/>
  <c r="ER26" i="41" s="1"/>
  <c r="EP25" i="41"/>
  <c r="EQ25" i="41" s="1"/>
  <c r="ER25" i="41" s="1"/>
  <c r="EP24" i="41"/>
  <c r="EQ24" i="41" s="1"/>
  <c r="ER24" i="41" s="1"/>
  <c r="EP23" i="41"/>
  <c r="EQ23" i="41" s="1"/>
  <c r="ER23" i="41" s="1"/>
  <c r="EP22" i="41"/>
  <c r="EQ22" i="41" s="1"/>
  <c r="ER22" i="41" s="1"/>
  <c r="EP21" i="41"/>
  <c r="EQ21" i="41" s="1"/>
  <c r="ER21" i="41" s="1"/>
  <c r="EP20" i="41"/>
  <c r="EQ20" i="41" s="1"/>
  <c r="ER20" i="41" s="1"/>
  <c r="EP19" i="41"/>
  <c r="EQ19" i="41" s="1"/>
  <c r="ER19" i="41" s="1"/>
  <c r="EP18" i="41"/>
  <c r="EQ18" i="41" s="1"/>
  <c r="ER18" i="41" s="1"/>
  <c r="EP17" i="41"/>
  <c r="EQ17" i="41" s="1"/>
  <c r="ER17" i="41" s="1"/>
  <c r="EP16" i="41"/>
  <c r="EQ16" i="41" s="1"/>
  <c r="ER16" i="41" s="1"/>
  <c r="EP15" i="41"/>
  <c r="EQ15" i="41" s="1"/>
  <c r="ER15" i="41" s="1"/>
  <c r="EP14" i="41"/>
  <c r="EQ14" i="41" s="1"/>
  <c r="ER14" i="41" s="1"/>
  <c r="EP13" i="41"/>
  <c r="EQ13" i="41" s="1"/>
  <c r="ER13" i="41" s="1"/>
  <c r="EP12" i="41"/>
  <c r="EQ12" i="41" s="1"/>
  <c r="ES35" i="41" l="1"/>
  <c r="ET35" i="41" s="1"/>
  <c r="EU35" i="41" s="1"/>
  <c r="ES49" i="41"/>
  <c r="ET49" i="41" s="1"/>
  <c r="EU49" i="41" s="1"/>
  <c r="ES16" i="41"/>
  <c r="ET16" i="41" s="1"/>
  <c r="EU16" i="41" s="1"/>
  <c r="ES28" i="41"/>
  <c r="ET28" i="41" s="1"/>
  <c r="EU28" i="41" s="1"/>
  <c r="ES40" i="41"/>
  <c r="ET40" i="41" s="1"/>
  <c r="EU40" i="41" s="1"/>
  <c r="ES52" i="41"/>
  <c r="ET52" i="41" s="1"/>
  <c r="EU52" i="41" s="1"/>
  <c r="ES64" i="41"/>
  <c r="ET64" i="41" s="1"/>
  <c r="EU64" i="41" s="1"/>
  <c r="ES76" i="41"/>
  <c r="ET76" i="41" s="1"/>
  <c r="EU76" i="41" s="1"/>
  <c r="ES88" i="41"/>
  <c r="ET88" i="41" s="1"/>
  <c r="EU88" i="41" s="1"/>
  <c r="ES89" i="41"/>
  <c r="ET89" i="41" s="1"/>
  <c r="EU89" i="41" s="1"/>
  <c r="ES54" i="41"/>
  <c r="ET54" i="41" s="1"/>
  <c r="EU54" i="41" s="1"/>
  <c r="ES19" i="41"/>
  <c r="ET19" i="41" s="1"/>
  <c r="EU19" i="41" s="1"/>
  <c r="ES31" i="41"/>
  <c r="ET31" i="41" s="1"/>
  <c r="EU31" i="41" s="1"/>
  <c r="ES43" i="41"/>
  <c r="ET43" i="41" s="1"/>
  <c r="EU43" i="41" s="1"/>
  <c r="ES55" i="41"/>
  <c r="ET55" i="41" s="1"/>
  <c r="EU55" i="41" s="1"/>
  <c r="ES67" i="41"/>
  <c r="ET67" i="41" s="1"/>
  <c r="EU67" i="41" s="1"/>
  <c r="ES79" i="41"/>
  <c r="ET79" i="41" s="1"/>
  <c r="EU79" i="41" s="1"/>
  <c r="ES91" i="41"/>
  <c r="ET91" i="41" s="1"/>
  <c r="EU91" i="41" s="1"/>
  <c r="ES53" i="41"/>
  <c r="ET53" i="41" s="1"/>
  <c r="EU53" i="41" s="1"/>
  <c r="ES42" i="41"/>
  <c r="ET42" i="41" s="1"/>
  <c r="EU42" i="41" s="1"/>
  <c r="ES66" i="41"/>
  <c r="ET66" i="41" s="1"/>
  <c r="EU66" i="41" s="1"/>
  <c r="ES32" i="41"/>
  <c r="ET32" i="41" s="1"/>
  <c r="EU32" i="41" s="1"/>
  <c r="ES44" i="41"/>
  <c r="ET44" i="41" s="1"/>
  <c r="EU44" i="41" s="1"/>
  <c r="ES56" i="41"/>
  <c r="ET56" i="41" s="1"/>
  <c r="EU56" i="41" s="1"/>
  <c r="ES68" i="41"/>
  <c r="ET68" i="41" s="1"/>
  <c r="EU68" i="41" s="1"/>
  <c r="ES80" i="41"/>
  <c r="ET80" i="41" s="1"/>
  <c r="EU80" i="41" s="1"/>
  <c r="ES92" i="41"/>
  <c r="ET92" i="41" s="1"/>
  <c r="EU92" i="41" s="1"/>
  <c r="ES65" i="41"/>
  <c r="ET65" i="41" s="1"/>
  <c r="EU65" i="41" s="1"/>
  <c r="ES30" i="41"/>
  <c r="ET30" i="41" s="1"/>
  <c r="EU30" i="41" s="1"/>
  <c r="ES78" i="41"/>
  <c r="ET78" i="41" s="1"/>
  <c r="EU78" i="41" s="1"/>
  <c r="ES20" i="41"/>
  <c r="ET20" i="41" s="1"/>
  <c r="EU20" i="41" s="1"/>
  <c r="ES21" i="41"/>
  <c r="ET21" i="41" s="1"/>
  <c r="EU21" i="41" s="1"/>
  <c r="ES33" i="41"/>
  <c r="ET33" i="41" s="1"/>
  <c r="EU33" i="41" s="1"/>
  <c r="ES45" i="41"/>
  <c r="ET45" i="41" s="1"/>
  <c r="EU45" i="41" s="1"/>
  <c r="ES57" i="41"/>
  <c r="ET57" i="41" s="1"/>
  <c r="EU57" i="41" s="1"/>
  <c r="ES69" i="41"/>
  <c r="ET69" i="41" s="1"/>
  <c r="EU69" i="41" s="1"/>
  <c r="ES81" i="41"/>
  <c r="ET81" i="41" s="1"/>
  <c r="EU81" i="41" s="1"/>
  <c r="ES93" i="41"/>
  <c r="ET93" i="41" s="1"/>
  <c r="EU93" i="41" s="1"/>
  <c r="ES18" i="41"/>
  <c r="ET18" i="41" s="1"/>
  <c r="EU18" i="41" s="1"/>
  <c r="ES90" i="41"/>
  <c r="ET90" i="41" s="1"/>
  <c r="EU90" i="41" s="1"/>
  <c r="ES22" i="41"/>
  <c r="ET22" i="41" s="1"/>
  <c r="EU22" i="41" s="1"/>
  <c r="ES34" i="41"/>
  <c r="ET34" i="41" s="1"/>
  <c r="EU34" i="41" s="1"/>
  <c r="ES46" i="41"/>
  <c r="ET46" i="41" s="1"/>
  <c r="EU46" i="41" s="1"/>
  <c r="ES58" i="41"/>
  <c r="ET58" i="41" s="1"/>
  <c r="EU58" i="41" s="1"/>
  <c r="ES70" i="41"/>
  <c r="ET70" i="41" s="1"/>
  <c r="EU70" i="41" s="1"/>
  <c r="ES82" i="41"/>
  <c r="ET82" i="41" s="1"/>
  <c r="EU82" i="41" s="1"/>
  <c r="ES94" i="41"/>
  <c r="ET94" i="41" s="1"/>
  <c r="EU94" i="41" s="1"/>
  <c r="ES41" i="41"/>
  <c r="ET41" i="41" s="1"/>
  <c r="EU41" i="41" s="1"/>
  <c r="ES59" i="41"/>
  <c r="ET59" i="41" s="1"/>
  <c r="EU59" i="41" s="1"/>
  <c r="ES83" i="41"/>
  <c r="ET83" i="41" s="1"/>
  <c r="EU83" i="41" s="1"/>
  <c r="ES95" i="41"/>
  <c r="ET95" i="41" s="1"/>
  <c r="EU95" i="41" s="1"/>
  <c r="ES29" i="41"/>
  <c r="ET29" i="41" s="1"/>
  <c r="EU29" i="41" s="1"/>
  <c r="ES47" i="41"/>
  <c r="ET47" i="41" s="1"/>
  <c r="EU47" i="41" s="1"/>
  <c r="ES71" i="41"/>
  <c r="ET71" i="41" s="1"/>
  <c r="EU71" i="41" s="1"/>
  <c r="ES24" i="41"/>
  <c r="ET24" i="41" s="1"/>
  <c r="EU24" i="41" s="1"/>
  <c r="ES36" i="41"/>
  <c r="ET36" i="41" s="1"/>
  <c r="EU36" i="41" s="1"/>
  <c r="ES48" i="41"/>
  <c r="ET48" i="41" s="1"/>
  <c r="EU48" i="41" s="1"/>
  <c r="ES60" i="41"/>
  <c r="ET60" i="41" s="1"/>
  <c r="EU60" i="41" s="1"/>
  <c r="ES72" i="41"/>
  <c r="ET72" i="41" s="1"/>
  <c r="EU72" i="41" s="1"/>
  <c r="ES84" i="41"/>
  <c r="ET84" i="41" s="1"/>
  <c r="EU84" i="41" s="1"/>
  <c r="ES96" i="41"/>
  <c r="ET96" i="41" s="1"/>
  <c r="EU96" i="41" s="1"/>
  <c r="ES17" i="41"/>
  <c r="ET17" i="41" s="1"/>
  <c r="EU17" i="41" s="1"/>
  <c r="ES13" i="41"/>
  <c r="ET13" i="41" s="1"/>
  <c r="EU13" i="41" s="1"/>
  <c r="ES61" i="41"/>
  <c r="ET61" i="41" s="1"/>
  <c r="EU61" i="41" s="1"/>
  <c r="ES97" i="41"/>
  <c r="ET97" i="41" s="1"/>
  <c r="EU97" i="41" s="1"/>
  <c r="ES23" i="41"/>
  <c r="ET23" i="41" s="1"/>
  <c r="EU23" i="41" s="1"/>
  <c r="ES37" i="41"/>
  <c r="ET37" i="41" s="1"/>
  <c r="EU37" i="41" s="1"/>
  <c r="ES85" i="41"/>
  <c r="ET85" i="41" s="1"/>
  <c r="EU85" i="41" s="1"/>
  <c r="ES14" i="41"/>
  <c r="ET14" i="41" s="1"/>
  <c r="EU14" i="41" s="1"/>
  <c r="ES26" i="41"/>
  <c r="ET26" i="41" s="1"/>
  <c r="EU26" i="41" s="1"/>
  <c r="ES38" i="41"/>
  <c r="ET38" i="41" s="1"/>
  <c r="EU38" i="41" s="1"/>
  <c r="ES50" i="41"/>
  <c r="ET50" i="41" s="1"/>
  <c r="EU50" i="41" s="1"/>
  <c r="ES62" i="41"/>
  <c r="ET62" i="41" s="1"/>
  <c r="EU62" i="41" s="1"/>
  <c r="ES74" i="41"/>
  <c r="ET74" i="41" s="1"/>
  <c r="EU74" i="41" s="1"/>
  <c r="ES86" i="41"/>
  <c r="ET86" i="41" s="1"/>
  <c r="EU86" i="41" s="1"/>
  <c r="ES98" i="41"/>
  <c r="ET98" i="41" s="1"/>
  <c r="EU98" i="41" s="1"/>
  <c r="ES77" i="41"/>
  <c r="ET77" i="41" s="1"/>
  <c r="EU77" i="41" s="1"/>
  <c r="ES25" i="41"/>
  <c r="ET25" i="41" s="1"/>
  <c r="EU25" i="41" s="1"/>
  <c r="ES73" i="41"/>
  <c r="ET73" i="41" s="1"/>
  <c r="EU73" i="41" s="1"/>
  <c r="ES15" i="41"/>
  <c r="ET15" i="41" s="1"/>
  <c r="EU15" i="41" s="1"/>
  <c r="ES27" i="41"/>
  <c r="ET27" i="41" s="1"/>
  <c r="EU27" i="41" s="1"/>
  <c r="ES39" i="41"/>
  <c r="ET39" i="41" s="1"/>
  <c r="EU39" i="41" s="1"/>
  <c r="ES51" i="41"/>
  <c r="ET51" i="41" s="1"/>
  <c r="EU51" i="41" s="1"/>
  <c r="ES63" i="41"/>
  <c r="ET63" i="41" s="1"/>
  <c r="EU63" i="41" s="1"/>
  <c r="ES75" i="41"/>
  <c r="ET75" i="41" s="1"/>
  <c r="EU75" i="41" s="1"/>
  <c r="ES87" i="41"/>
  <c r="ET87" i="41" s="1"/>
  <c r="EU87" i="41" s="1"/>
  <c r="ES99" i="41"/>
  <c r="ET99" i="41" s="1"/>
  <c r="EU99" i="41" s="1"/>
  <c r="ER12" i="41"/>
  <c r="ES12" i="41" s="1"/>
  <c r="ET12" i="41" l="1"/>
  <c r="EU12" i="41" s="1"/>
  <c r="DS54" i="41"/>
  <c r="DV54" i="41"/>
  <c r="DZ99" i="41"/>
  <c r="DY99" i="41"/>
  <c r="DZ98" i="41"/>
  <c r="DY98" i="41"/>
  <c r="DZ97" i="41"/>
  <c r="DY97" i="41"/>
  <c r="DZ96" i="41"/>
  <c r="DY96" i="41"/>
  <c r="DZ95" i="41"/>
  <c r="DY95" i="41"/>
  <c r="DZ94" i="41"/>
  <c r="DY94" i="41"/>
  <c r="DZ93" i="41"/>
  <c r="DY93" i="41"/>
  <c r="DZ92" i="41"/>
  <c r="DY92" i="41"/>
  <c r="DZ91" i="41"/>
  <c r="DY91" i="41"/>
  <c r="DZ90" i="41"/>
  <c r="DY90" i="41"/>
  <c r="DZ89" i="41"/>
  <c r="DY89" i="41"/>
  <c r="DZ88" i="41"/>
  <c r="DY88" i="41"/>
  <c r="DZ87" i="41"/>
  <c r="DY87" i="41"/>
  <c r="DZ86" i="41"/>
  <c r="DY86" i="41"/>
  <c r="DZ85" i="41"/>
  <c r="DY85" i="41"/>
  <c r="DZ84" i="41"/>
  <c r="DY84" i="41"/>
  <c r="DZ83" i="41"/>
  <c r="DY83" i="41"/>
  <c r="DZ82" i="41"/>
  <c r="DY82" i="41"/>
  <c r="DZ81" i="41"/>
  <c r="DY81" i="41"/>
  <c r="DZ80" i="41"/>
  <c r="DY80" i="41"/>
  <c r="DZ79" i="41"/>
  <c r="DY79" i="41"/>
  <c r="DZ78" i="41"/>
  <c r="DY78" i="41"/>
  <c r="DZ77" i="41"/>
  <c r="DY77" i="41"/>
  <c r="DZ76" i="41"/>
  <c r="DY76" i="41"/>
  <c r="DZ75" i="41"/>
  <c r="DY75" i="41"/>
  <c r="DZ74" i="41"/>
  <c r="DY74" i="41"/>
  <c r="DZ73" i="41"/>
  <c r="DY73" i="41"/>
  <c r="DZ72" i="41"/>
  <c r="DY72" i="41"/>
  <c r="DZ71" i="41"/>
  <c r="DY71" i="41"/>
  <c r="DZ70" i="41"/>
  <c r="DY70" i="41"/>
  <c r="DZ69" i="41"/>
  <c r="DY69" i="41"/>
  <c r="DZ68" i="41"/>
  <c r="DY68" i="41"/>
  <c r="DZ67" i="41"/>
  <c r="DY67" i="41"/>
  <c r="DZ66" i="41"/>
  <c r="DY66" i="41"/>
  <c r="DZ65" i="41"/>
  <c r="DY65" i="41"/>
  <c r="DZ64" i="41"/>
  <c r="DY64" i="41"/>
  <c r="DZ63" i="41"/>
  <c r="DY63" i="41"/>
  <c r="DZ62" i="41"/>
  <c r="DY62" i="41"/>
  <c r="DZ61" i="41"/>
  <c r="DY61" i="41"/>
  <c r="DZ60" i="41"/>
  <c r="DY60" i="41"/>
  <c r="DZ59" i="41"/>
  <c r="DY59" i="41"/>
  <c r="DZ58" i="41"/>
  <c r="DY58" i="41"/>
  <c r="DZ57" i="41"/>
  <c r="DY57" i="41"/>
  <c r="DZ56" i="41"/>
  <c r="DY56" i="41"/>
  <c r="DZ55" i="41"/>
  <c r="DY55" i="41"/>
  <c r="DZ54" i="41"/>
  <c r="DY54" i="41"/>
  <c r="DZ53" i="41"/>
  <c r="DY53" i="41"/>
  <c r="DZ52" i="41"/>
  <c r="DY52" i="41"/>
  <c r="DZ51" i="41"/>
  <c r="DY51" i="41"/>
  <c r="DZ50" i="41"/>
  <c r="DY50" i="41"/>
  <c r="DZ49" i="41"/>
  <c r="DY49" i="41"/>
  <c r="DZ48" i="41"/>
  <c r="DY48" i="41"/>
  <c r="DZ47" i="41"/>
  <c r="DY47" i="41"/>
  <c r="DZ46" i="41"/>
  <c r="DY46" i="41"/>
  <c r="DZ45" i="41"/>
  <c r="DY45" i="41"/>
  <c r="DZ44" i="41"/>
  <c r="DY44" i="41"/>
  <c r="DZ43" i="41"/>
  <c r="DY43" i="41"/>
  <c r="DZ42" i="41"/>
  <c r="DY42" i="41"/>
  <c r="DZ41" i="41"/>
  <c r="DY41" i="41"/>
  <c r="DZ40" i="41"/>
  <c r="DY40" i="41"/>
  <c r="DZ39" i="41"/>
  <c r="DY39" i="41"/>
  <c r="DZ38" i="41"/>
  <c r="DY38" i="41"/>
  <c r="DZ37" i="41"/>
  <c r="DY37" i="41"/>
  <c r="DZ36" i="41"/>
  <c r="DY36" i="41"/>
  <c r="DZ35" i="41"/>
  <c r="DY35" i="41"/>
  <c r="DZ34" i="41"/>
  <c r="DY34" i="41"/>
  <c r="DZ33" i="41"/>
  <c r="DY33" i="41"/>
  <c r="DZ32" i="41"/>
  <c r="DY32" i="41"/>
  <c r="DZ31" i="41"/>
  <c r="DY31" i="41"/>
  <c r="DZ30" i="41"/>
  <c r="DY30" i="41"/>
  <c r="DZ29" i="41"/>
  <c r="DY29" i="41"/>
  <c r="DZ28" i="41"/>
  <c r="DY28" i="41"/>
  <c r="DZ27" i="41"/>
  <c r="DY27" i="41"/>
  <c r="DZ26" i="41"/>
  <c r="DY26" i="41"/>
  <c r="DZ25" i="41"/>
  <c r="DY25" i="41"/>
  <c r="DZ24" i="41"/>
  <c r="DY24" i="41"/>
  <c r="DZ23" i="41"/>
  <c r="DY23" i="41"/>
  <c r="DZ22" i="41"/>
  <c r="DY22" i="41"/>
  <c r="DZ21" i="41"/>
  <c r="DY21" i="41"/>
  <c r="DZ20" i="41"/>
  <c r="DY20" i="41"/>
  <c r="DZ19" i="41"/>
  <c r="DY19" i="41"/>
  <c r="DZ18" i="41"/>
  <c r="DY18" i="41"/>
  <c r="DZ17" i="41"/>
  <c r="DY17" i="41"/>
  <c r="DZ16" i="41"/>
  <c r="DY16" i="41"/>
  <c r="DZ15" i="41"/>
  <c r="DY15" i="41"/>
  <c r="DZ14" i="41"/>
  <c r="DY14" i="41"/>
  <c r="DZ13" i="41"/>
  <c r="DY13" i="41"/>
  <c r="DZ12" i="41"/>
  <c r="DY12" i="41"/>
  <c r="DW99" i="41"/>
  <c r="DV99" i="41"/>
  <c r="DW98" i="41"/>
  <c r="DV98" i="41"/>
  <c r="DW97" i="41"/>
  <c r="DV97" i="41"/>
  <c r="DW96" i="41"/>
  <c r="DV96" i="41"/>
  <c r="DW95" i="41"/>
  <c r="DV95" i="41"/>
  <c r="DW94" i="41"/>
  <c r="DV94" i="41"/>
  <c r="DW93" i="41"/>
  <c r="DV93" i="41"/>
  <c r="DW92" i="41"/>
  <c r="DV92" i="41"/>
  <c r="DW91" i="41"/>
  <c r="DV91" i="41"/>
  <c r="DW90" i="41"/>
  <c r="DV90" i="41"/>
  <c r="DW89" i="41"/>
  <c r="DV89" i="41"/>
  <c r="DW88" i="41"/>
  <c r="DV88" i="41"/>
  <c r="DW87" i="41"/>
  <c r="DV87" i="41"/>
  <c r="DW86" i="41"/>
  <c r="DV86" i="41"/>
  <c r="DW85" i="41"/>
  <c r="DV85" i="41"/>
  <c r="DW84" i="41"/>
  <c r="DV84" i="41"/>
  <c r="DW83" i="41"/>
  <c r="DV83" i="41"/>
  <c r="DW82" i="41"/>
  <c r="DV82" i="41"/>
  <c r="DW81" i="41"/>
  <c r="DV81" i="41"/>
  <c r="DW80" i="41"/>
  <c r="DV80" i="41"/>
  <c r="DW79" i="41"/>
  <c r="DV79" i="41"/>
  <c r="DW78" i="41"/>
  <c r="DV78" i="41"/>
  <c r="DW77" i="41"/>
  <c r="DV77" i="41"/>
  <c r="DW76" i="41"/>
  <c r="DV76" i="41"/>
  <c r="DW75" i="41"/>
  <c r="DV75" i="41"/>
  <c r="DW74" i="41"/>
  <c r="DV74" i="41"/>
  <c r="DW73" i="41"/>
  <c r="DV73" i="41"/>
  <c r="DW72" i="41"/>
  <c r="DV72" i="41"/>
  <c r="DW71" i="41"/>
  <c r="DV71" i="41"/>
  <c r="DW70" i="41"/>
  <c r="DV70" i="41"/>
  <c r="DW69" i="41"/>
  <c r="DV69" i="41"/>
  <c r="DW68" i="41"/>
  <c r="DV68" i="41"/>
  <c r="DW67" i="41"/>
  <c r="DV67" i="41"/>
  <c r="DW66" i="41"/>
  <c r="DV66" i="41"/>
  <c r="DW65" i="41"/>
  <c r="DV65" i="41"/>
  <c r="DW64" i="41"/>
  <c r="DV64" i="41"/>
  <c r="DW63" i="41"/>
  <c r="DV63" i="41"/>
  <c r="DW62" i="41"/>
  <c r="DV62" i="41"/>
  <c r="DW61" i="41"/>
  <c r="DV61" i="41"/>
  <c r="DW60" i="41"/>
  <c r="DV60" i="41"/>
  <c r="DW59" i="41"/>
  <c r="DV59" i="41"/>
  <c r="DW58" i="41"/>
  <c r="DV58" i="41"/>
  <c r="DW57" i="41"/>
  <c r="DV57" i="41"/>
  <c r="DW56" i="41"/>
  <c r="DV56" i="41"/>
  <c r="DW55" i="41"/>
  <c r="DV55" i="41"/>
  <c r="DW54" i="41"/>
  <c r="DW53" i="41"/>
  <c r="DV53" i="41"/>
  <c r="DW52" i="41"/>
  <c r="DV52" i="41"/>
  <c r="DW51" i="41"/>
  <c r="DV51" i="41"/>
  <c r="DW50" i="41"/>
  <c r="DV50" i="41"/>
  <c r="DW49" i="41"/>
  <c r="DV49" i="41"/>
  <c r="DW48" i="41"/>
  <c r="DV48" i="41"/>
  <c r="DW47" i="41"/>
  <c r="DV47" i="41"/>
  <c r="DW46" i="41"/>
  <c r="DV46" i="41"/>
  <c r="DW45" i="41"/>
  <c r="DV45" i="41"/>
  <c r="DW44" i="41"/>
  <c r="DV44" i="41"/>
  <c r="DW43" i="41"/>
  <c r="DV43" i="41"/>
  <c r="DW42" i="41"/>
  <c r="DV42" i="41"/>
  <c r="DW41" i="41"/>
  <c r="DV41" i="41"/>
  <c r="DW40" i="41"/>
  <c r="DV40" i="41"/>
  <c r="DW39" i="41"/>
  <c r="DV39" i="41"/>
  <c r="DW38" i="41"/>
  <c r="DV38" i="41"/>
  <c r="DW37" i="41"/>
  <c r="DV37" i="41"/>
  <c r="DW36" i="41"/>
  <c r="DV36" i="41"/>
  <c r="DW35" i="41"/>
  <c r="DV35" i="41"/>
  <c r="DW34" i="41"/>
  <c r="DV34" i="41"/>
  <c r="DW33" i="41"/>
  <c r="DV33" i="41"/>
  <c r="DW32" i="41"/>
  <c r="DV32" i="41"/>
  <c r="DW31" i="41"/>
  <c r="DV31" i="41"/>
  <c r="DW30" i="41"/>
  <c r="DV30" i="41"/>
  <c r="DW29" i="41"/>
  <c r="DV29" i="41"/>
  <c r="DW28" i="41"/>
  <c r="DV28" i="41"/>
  <c r="DW27" i="41"/>
  <c r="DV27" i="41"/>
  <c r="DW26" i="41"/>
  <c r="DV26" i="41"/>
  <c r="DW25" i="41"/>
  <c r="DV25" i="41"/>
  <c r="DW24" i="41"/>
  <c r="DV24" i="41"/>
  <c r="DW23" i="41"/>
  <c r="DV23" i="41"/>
  <c r="DW22" i="41"/>
  <c r="DV22" i="41"/>
  <c r="DW21" i="41"/>
  <c r="DV21" i="41"/>
  <c r="DW20" i="41"/>
  <c r="DV20" i="41"/>
  <c r="DW19" i="41"/>
  <c r="DV19" i="41"/>
  <c r="DW18" i="41"/>
  <c r="DV18" i="41"/>
  <c r="DW17" i="41"/>
  <c r="DV17" i="41"/>
  <c r="DW16" i="41"/>
  <c r="DV16" i="41"/>
  <c r="DW15" i="41"/>
  <c r="DV15" i="41"/>
  <c r="DW14" i="41"/>
  <c r="DV14" i="41"/>
  <c r="DW13" i="41"/>
  <c r="DV13" i="41"/>
  <c r="DW12" i="41"/>
  <c r="DV12" i="41"/>
  <c r="DT99" i="41"/>
  <c r="DS99" i="41"/>
  <c r="DT98" i="41"/>
  <c r="DS98" i="41"/>
  <c r="DT97" i="41"/>
  <c r="DS97" i="41"/>
  <c r="DT96" i="41"/>
  <c r="DS96" i="41"/>
  <c r="DT95" i="41"/>
  <c r="DS95" i="41"/>
  <c r="DT94" i="41"/>
  <c r="DS94" i="41"/>
  <c r="DT93" i="41"/>
  <c r="DS93" i="41"/>
  <c r="DT92" i="41"/>
  <c r="DS92" i="41"/>
  <c r="DT91" i="41"/>
  <c r="DS91" i="41"/>
  <c r="DT90" i="41"/>
  <c r="DS90" i="41"/>
  <c r="DT89" i="41"/>
  <c r="DS89" i="41"/>
  <c r="DT88" i="41"/>
  <c r="DS88" i="41"/>
  <c r="DT87" i="41"/>
  <c r="DS87" i="41"/>
  <c r="DT86" i="41"/>
  <c r="DS86" i="41"/>
  <c r="DT85" i="41"/>
  <c r="DS85" i="41"/>
  <c r="DT84" i="41"/>
  <c r="DS84" i="41"/>
  <c r="DT83" i="41"/>
  <c r="DS83" i="41"/>
  <c r="DT82" i="41"/>
  <c r="DS82" i="41"/>
  <c r="DT81" i="41"/>
  <c r="DS81" i="41"/>
  <c r="DT80" i="41"/>
  <c r="DS80" i="41"/>
  <c r="DT79" i="41"/>
  <c r="DS79" i="41"/>
  <c r="DT78" i="41"/>
  <c r="DS78" i="41"/>
  <c r="DT77" i="41"/>
  <c r="DS77" i="41"/>
  <c r="DT76" i="41"/>
  <c r="DS76" i="41"/>
  <c r="DT75" i="41"/>
  <c r="DS75" i="41"/>
  <c r="DT74" i="41"/>
  <c r="DS74" i="41"/>
  <c r="DT73" i="41"/>
  <c r="DS73" i="41"/>
  <c r="DT72" i="41"/>
  <c r="DS72" i="41"/>
  <c r="DT71" i="41"/>
  <c r="DS71" i="41"/>
  <c r="DT70" i="41"/>
  <c r="DS70" i="41"/>
  <c r="DT69" i="41"/>
  <c r="DS69" i="41"/>
  <c r="DT68" i="41"/>
  <c r="DS68" i="41"/>
  <c r="DT67" i="41"/>
  <c r="DS67" i="41"/>
  <c r="DT66" i="41"/>
  <c r="DS66" i="41"/>
  <c r="DT65" i="41"/>
  <c r="DS65" i="41"/>
  <c r="DT64" i="41"/>
  <c r="DS64" i="41"/>
  <c r="DT63" i="41"/>
  <c r="DS63" i="41"/>
  <c r="DT62" i="41"/>
  <c r="DS62" i="41"/>
  <c r="DT61" i="41"/>
  <c r="DS61" i="41"/>
  <c r="DT60" i="41"/>
  <c r="DS60" i="41"/>
  <c r="DT59" i="41"/>
  <c r="DS59" i="41"/>
  <c r="DT58" i="41"/>
  <c r="DS58" i="41"/>
  <c r="DT57" i="41"/>
  <c r="DS57" i="41"/>
  <c r="DT56" i="41"/>
  <c r="DS56" i="41"/>
  <c r="DT55" i="41"/>
  <c r="DS55" i="41"/>
  <c r="DT54" i="41"/>
  <c r="DT53" i="41"/>
  <c r="DS53" i="41"/>
  <c r="DT52" i="41"/>
  <c r="DS52" i="41"/>
  <c r="DT51" i="41"/>
  <c r="DS51" i="41"/>
  <c r="DT50" i="41"/>
  <c r="DS50" i="41"/>
  <c r="DT49" i="41"/>
  <c r="DS49" i="41"/>
  <c r="DT48" i="41"/>
  <c r="DS48" i="41"/>
  <c r="DT47" i="41"/>
  <c r="DS47" i="41"/>
  <c r="DT46" i="41"/>
  <c r="DS46" i="41"/>
  <c r="DT45" i="41"/>
  <c r="DS45" i="41"/>
  <c r="DT44" i="41"/>
  <c r="DS44" i="41"/>
  <c r="DT43" i="41"/>
  <c r="DS43" i="41"/>
  <c r="DT42" i="41"/>
  <c r="DS42" i="41"/>
  <c r="DT41" i="41"/>
  <c r="DS41" i="41"/>
  <c r="DT40" i="41"/>
  <c r="DS40" i="41"/>
  <c r="DT39" i="41"/>
  <c r="DS39" i="41"/>
  <c r="DT38" i="41"/>
  <c r="DS38" i="41"/>
  <c r="DT37" i="41"/>
  <c r="DS37" i="41"/>
  <c r="DT36" i="41"/>
  <c r="DS36" i="41"/>
  <c r="DT35" i="41"/>
  <c r="DS35" i="41"/>
  <c r="DT34" i="41"/>
  <c r="DS34" i="41"/>
  <c r="DT33" i="41"/>
  <c r="DS33" i="41"/>
  <c r="DT32" i="41"/>
  <c r="DS32" i="41"/>
  <c r="DT31" i="41"/>
  <c r="DS31" i="41"/>
  <c r="DT30" i="41"/>
  <c r="DS30" i="41"/>
  <c r="DT29" i="41"/>
  <c r="DS29" i="41"/>
  <c r="DT28" i="41"/>
  <c r="DS28" i="41"/>
  <c r="DT27" i="41"/>
  <c r="DS27" i="41"/>
  <c r="DT26" i="41"/>
  <c r="DS26" i="41"/>
  <c r="DT25" i="41"/>
  <c r="DS25" i="41"/>
  <c r="DT24" i="41"/>
  <c r="DS24" i="41"/>
  <c r="DT23" i="41"/>
  <c r="DS23" i="41"/>
  <c r="DT22" i="41"/>
  <c r="DS22" i="41"/>
  <c r="DT21" i="41"/>
  <c r="DS21" i="41"/>
  <c r="DT20" i="41"/>
  <c r="DS20" i="41"/>
  <c r="DT19" i="41"/>
  <c r="DS19" i="41"/>
  <c r="DT18" i="41"/>
  <c r="DS18" i="41"/>
  <c r="DT17" i="41"/>
  <c r="DS17" i="41"/>
  <c r="DT16" i="41"/>
  <c r="DS16" i="41"/>
  <c r="DT15" i="41"/>
  <c r="DS15" i="41"/>
  <c r="DT14" i="41"/>
  <c r="DS14" i="41"/>
  <c r="DT13" i="41"/>
  <c r="DS13" i="41"/>
  <c r="DT12" i="41"/>
  <c r="DS12" i="41"/>
  <c r="DO99" i="41"/>
  <c r="DO98" i="41"/>
  <c r="DO97" i="41"/>
  <c r="DO96" i="41"/>
  <c r="DO95" i="41"/>
  <c r="DO94" i="41"/>
  <c r="DO93" i="41"/>
  <c r="DO92" i="41"/>
  <c r="DO91" i="41"/>
  <c r="DO90" i="41"/>
  <c r="DO89" i="41"/>
  <c r="DO88" i="41"/>
  <c r="DO87" i="41"/>
  <c r="DO86" i="41"/>
  <c r="DO85" i="41"/>
  <c r="DO84" i="41"/>
  <c r="DO83" i="41"/>
  <c r="DO82" i="41"/>
  <c r="DO81" i="41"/>
  <c r="DO80" i="41"/>
  <c r="DO79" i="41"/>
  <c r="DO78" i="41"/>
  <c r="DO77" i="41"/>
  <c r="DO76" i="41"/>
  <c r="DO75" i="41"/>
  <c r="DO74" i="41"/>
  <c r="DO73" i="41"/>
  <c r="DO72" i="41"/>
  <c r="DO71" i="41"/>
  <c r="DO70" i="41"/>
  <c r="DO69" i="41"/>
  <c r="DO68" i="41"/>
  <c r="DO67" i="41"/>
  <c r="DO66" i="41"/>
  <c r="DO65" i="41"/>
  <c r="DO64" i="41"/>
  <c r="DO63" i="41"/>
  <c r="DO62" i="41"/>
  <c r="DO61" i="41"/>
  <c r="DO60" i="41"/>
  <c r="DO59" i="41"/>
  <c r="DO58" i="41"/>
  <c r="DO57" i="41"/>
  <c r="DO56" i="41"/>
  <c r="DO55" i="41"/>
  <c r="DO54" i="41"/>
  <c r="DO53" i="41"/>
  <c r="DO52" i="41"/>
  <c r="DO51" i="41"/>
  <c r="DP51" i="41" s="1"/>
  <c r="DO50" i="41"/>
  <c r="DO49" i="41"/>
  <c r="DO48" i="41"/>
  <c r="DO47" i="41"/>
  <c r="DO46" i="41"/>
  <c r="DO45" i="41"/>
  <c r="DO44" i="41"/>
  <c r="DO43" i="41"/>
  <c r="DO42" i="41"/>
  <c r="DO41" i="41"/>
  <c r="DO40" i="41"/>
  <c r="DO39" i="41"/>
  <c r="DO38" i="41"/>
  <c r="DO37" i="41"/>
  <c r="DO36" i="41"/>
  <c r="DO35" i="41"/>
  <c r="DO34" i="41"/>
  <c r="DO33" i="41"/>
  <c r="DO32" i="41"/>
  <c r="DO31" i="41"/>
  <c r="DO30" i="41"/>
  <c r="DO29" i="41"/>
  <c r="DO28" i="41"/>
  <c r="DO27" i="41"/>
  <c r="DO26" i="41"/>
  <c r="DO25" i="41"/>
  <c r="DO24" i="41"/>
  <c r="DO23" i="41"/>
  <c r="DO22" i="41"/>
  <c r="DO21" i="41"/>
  <c r="DO20" i="41"/>
  <c r="DO19" i="41"/>
  <c r="DO18" i="41"/>
  <c r="DO17" i="41"/>
  <c r="DO16" i="41"/>
  <c r="DO15" i="41"/>
  <c r="DO14" i="41"/>
  <c r="DO13" i="41"/>
  <c r="DO12" i="41"/>
  <c r="DM99" i="41"/>
  <c r="DK99" i="41"/>
  <c r="DM98" i="41"/>
  <c r="DK98" i="41"/>
  <c r="DM97" i="41"/>
  <c r="DK97" i="41"/>
  <c r="DM96" i="41"/>
  <c r="DK96" i="41"/>
  <c r="DM95" i="41"/>
  <c r="DK95" i="41"/>
  <c r="DM94" i="41"/>
  <c r="DK94" i="41"/>
  <c r="DM93" i="41"/>
  <c r="DK93" i="41"/>
  <c r="DM92" i="41"/>
  <c r="DK92" i="41"/>
  <c r="DM91" i="41"/>
  <c r="DK91" i="41"/>
  <c r="DM90" i="41"/>
  <c r="DK90" i="41"/>
  <c r="DM89" i="41"/>
  <c r="DK89" i="41"/>
  <c r="DM88" i="41"/>
  <c r="DK88" i="41"/>
  <c r="DM87" i="41"/>
  <c r="DK87" i="41"/>
  <c r="DM86" i="41"/>
  <c r="DK86" i="41"/>
  <c r="DM85" i="41"/>
  <c r="DK85" i="41"/>
  <c r="DM84" i="41"/>
  <c r="DK84" i="41"/>
  <c r="DM83" i="41"/>
  <c r="DK83" i="41"/>
  <c r="DM82" i="41"/>
  <c r="DK82" i="41"/>
  <c r="DM81" i="41"/>
  <c r="DK81" i="41"/>
  <c r="DM80" i="41"/>
  <c r="DK80" i="41"/>
  <c r="DM79" i="41"/>
  <c r="DK79" i="41"/>
  <c r="DM78" i="41"/>
  <c r="DK78" i="41"/>
  <c r="DM77" i="41"/>
  <c r="DK77" i="41"/>
  <c r="DM76" i="41"/>
  <c r="DK76" i="41"/>
  <c r="DM75" i="41"/>
  <c r="DK75" i="41"/>
  <c r="DM74" i="41"/>
  <c r="DK74" i="41"/>
  <c r="DM73" i="41"/>
  <c r="DK73" i="41"/>
  <c r="DM72" i="41"/>
  <c r="DK72" i="41"/>
  <c r="DM71" i="41"/>
  <c r="DK71" i="41"/>
  <c r="DM70" i="41"/>
  <c r="DK70" i="41"/>
  <c r="DM69" i="41"/>
  <c r="DK69" i="41"/>
  <c r="DM68" i="41"/>
  <c r="DK68" i="41"/>
  <c r="DM67" i="41"/>
  <c r="DK67" i="41"/>
  <c r="DM66" i="41"/>
  <c r="DK66" i="41"/>
  <c r="DM65" i="41"/>
  <c r="DK65" i="41"/>
  <c r="DM64" i="41"/>
  <c r="DK64" i="41"/>
  <c r="DM63" i="41"/>
  <c r="DK63" i="41"/>
  <c r="DM62" i="41"/>
  <c r="DK62" i="41"/>
  <c r="DM61" i="41"/>
  <c r="DK61" i="41"/>
  <c r="DM60" i="41"/>
  <c r="DK60" i="41"/>
  <c r="DM59" i="41"/>
  <c r="DK59" i="41"/>
  <c r="DM58" i="41"/>
  <c r="DK58" i="41"/>
  <c r="DM57" i="41"/>
  <c r="DK57" i="41"/>
  <c r="DM56" i="41"/>
  <c r="DK56" i="41"/>
  <c r="DM55" i="41"/>
  <c r="DK55" i="41"/>
  <c r="DM54" i="41"/>
  <c r="DK54" i="41"/>
  <c r="DM53" i="41"/>
  <c r="DK53" i="41"/>
  <c r="DM52" i="41"/>
  <c r="DK52" i="41"/>
  <c r="DM51" i="41"/>
  <c r="DN51" i="41" s="1"/>
  <c r="DK51" i="41"/>
  <c r="DL51" i="41" s="1"/>
  <c r="DM50" i="41"/>
  <c r="DK50" i="41"/>
  <c r="DM49" i="41"/>
  <c r="DK49" i="41"/>
  <c r="DM48" i="41"/>
  <c r="DK48" i="41"/>
  <c r="DM47" i="41"/>
  <c r="DK47" i="41"/>
  <c r="DM46" i="41"/>
  <c r="DK46" i="41"/>
  <c r="DM45" i="41"/>
  <c r="DK45" i="41"/>
  <c r="DM44" i="41"/>
  <c r="DK44" i="41"/>
  <c r="DM43" i="41"/>
  <c r="DK43" i="41"/>
  <c r="DM42" i="41"/>
  <c r="DK42" i="41"/>
  <c r="DM41" i="41"/>
  <c r="DK41" i="41"/>
  <c r="DM40" i="41"/>
  <c r="DK40" i="41"/>
  <c r="DM39" i="41"/>
  <c r="DK39" i="41"/>
  <c r="DM38" i="41"/>
  <c r="DK38" i="41"/>
  <c r="DM37" i="41"/>
  <c r="DK37" i="41"/>
  <c r="DM36" i="41"/>
  <c r="DK36" i="41"/>
  <c r="DM35" i="41"/>
  <c r="DK35" i="41"/>
  <c r="DM34" i="41"/>
  <c r="DK34" i="41"/>
  <c r="DM33" i="41"/>
  <c r="DK33" i="41"/>
  <c r="DM32" i="41"/>
  <c r="DK32" i="41"/>
  <c r="DM31" i="41"/>
  <c r="DK31" i="41"/>
  <c r="DM30" i="41"/>
  <c r="DK30" i="41"/>
  <c r="DM29" i="41"/>
  <c r="DK29" i="41"/>
  <c r="DM28" i="41"/>
  <c r="DK28" i="41"/>
  <c r="DM27" i="41"/>
  <c r="DK27" i="41"/>
  <c r="DM26" i="41"/>
  <c r="DK26" i="41"/>
  <c r="DM25" i="41"/>
  <c r="DK25" i="41"/>
  <c r="DM24" i="41"/>
  <c r="DK24" i="41"/>
  <c r="DM23" i="41"/>
  <c r="DK23" i="41"/>
  <c r="DM22" i="41"/>
  <c r="DK22" i="41"/>
  <c r="DM21" i="41"/>
  <c r="DK21" i="41"/>
  <c r="DM20" i="41"/>
  <c r="DK20" i="41"/>
  <c r="DM19" i="41"/>
  <c r="DK19" i="41"/>
  <c r="DM18" i="41"/>
  <c r="DK18" i="41"/>
  <c r="DM17" i="41"/>
  <c r="DK17" i="41"/>
  <c r="DM16" i="41"/>
  <c r="DK16" i="41"/>
  <c r="DM15" i="41"/>
  <c r="DK15" i="41"/>
  <c r="DM14" i="41"/>
  <c r="DK14" i="41"/>
  <c r="DM13" i="41"/>
  <c r="DK13" i="41"/>
  <c r="DM12" i="41"/>
  <c r="DK12" i="41"/>
  <c r="EA51" i="41" l="1"/>
  <c r="DL60" i="41"/>
  <c r="DX51" i="41"/>
  <c r="DX98" i="41"/>
  <c r="EA27" i="41"/>
  <c r="EA43" i="41"/>
  <c r="EA63" i="41"/>
  <c r="EA71" i="41"/>
  <c r="EA87" i="41"/>
  <c r="EA18" i="41"/>
  <c r="DL18" i="41"/>
  <c r="DL74" i="41"/>
  <c r="DL94" i="41"/>
  <c r="DX58" i="41"/>
  <c r="EA15" i="41"/>
  <c r="DL14" i="41"/>
  <c r="DL16" i="41"/>
  <c r="DL24" i="41"/>
  <c r="DL30" i="41"/>
  <c r="DL31" i="41"/>
  <c r="DQ77" i="41"/>
  <c r="DU51" i="41"/>
  <c r="DX30" i="41"/>
  <c r="DN28" i="41"/>
  <c r="DL36" i="41"/>
  <c r="DQ59" i="41"/>
  <c r="DX97" i="41"/>
  <c r="DL27" i="41"/>
  <c r="DU28" i="41"/>
  <c r="DU52" i="41"/>
  <c r="DL42" i="41"/>
  <c r="DL47" i="41"/>
  <c r="DQ91" i="41"/>
  <c r="DQ93" i="41"/>
  <c r="DL97" i="41"/>
  <c r="DL15" i="41"/>
  <c r="DQ79" i="41"/>
  <c r="DL28" i="41"/>
  <c r="DN42" i="41"/>
  <c r="DL62" i="41"/>
  <c r="DQ65" i="41"/>
  <c r="DQ87" i="41"/>
  <c r="DQ99" i="41"/>
  <c r="DU15" i="41"/>
  <c r="DL12" i="41"/>
  <c r="DN16" i="41"/>
  <c r="DN23" i="41"/>
  <c r="DL34" i="41"/>
  <c r="DL41" i="41"/>
  <c r="DQ43" i="41"/>
  <c r="DL54" i="41"/>
  <c r="DQ63" i="41"/>
  <c r="DL72" i="41"/>
  <c r="DL71" i="41"/>
  <c r="DL75" i="41"/>
  <c r="DL78" i="41"/>
  <c r="DQ80" i="41"/>
  <c r="DQ89" i="41"/>
  <c r="DQ90" i="41"/>
  <c r="DX34" i="41"/>
  <c r="DN14" i="41"/>
  <c r="DL25" i="41"/>
  <c r="DQ27" i="41"/>
  <c r="DL35" i="41"/>
  <c r="DL48" i="41"/>
  <c r="DQ47" i="41"/>
  <c r="DL59" i="41"/>
  <c r="DL89" i="41"/>
  <c r="DU29" i="41"/>
  <c r="DU39" i="41"/>
  <c r="DU95" i="41"/>
  <c r="DU94" i="41"/>
  <c r="DX14" i="41"/>
  <c r="DL22" i="41"/>
  <c r="DQ31" i="41"/>
  <c r="DL40" i="41"/>
  <c r="DL43" i="41"/>
  <c r="DL46" i="41"/>
  <c r="DQ57" i="41"/>
  <c r="DQ61" i="41"/>
  <c r="DL66" i="41"/>
  <c r="DQ68" i="41"/>
  <c r="DQ75" i="41"/>
  <c r="DQ85" i="41"/>
  <c r="DQ88" i="41"/>
  <c r="DX46" i="41"/>
  <c r="DU90" i="41"/>
  <c r="DL50" i="41"/>
  <c r="DQ69" i="41"/>
  <c r="DU12" i="41"/>
  <c r="DL17" i="41"/>
  <c r="DL29" i="41"/>
  <c r="DN31" i="41"/>
  <c r="DL33" i="41"/>
  <c r="DL37" i="41"/>
  <c r="DL45" i="41"/>
  <c r="DL49" i="41"/>
  <c r="DL53" i="41"/>
  <c r="DQ56" i="41"/>
  <c r="DL57" i="41"/>
  <c r="DQ60" i="41"/>
  <c r="DL61" i="41"/>
  <c r="DL65" i="41"/>
  <c r="DL69" i="41"/>
  <c r="DQ72" i="41"/>
  <c r="DL73" i="41"/>
  <c r="DQ76" i="41"/>
  <c r="DL77" i="41"/>
  <c r="DQ53" i="41"/>
  <c r="DU60" i="41"/>
  <c r="DX75" i="41"/>
  <c r="DX74" i="41"/>
  <c r="DL38" i="41"/>
  <c r="DL58" i="41"/>
  <c r="DL70" i="41"/>
  <c r="DL13" i="41"/>
  <c r="DL21" i="41"/>
  <c r="DN18" i="41"/>
  <c r="DL20" i="41"/>
  <c r="DQ21" i="41"/>
  <c r="DQ25" i="41"/>
  <c r="DL32" i="41"/>
  <c r="DQ37" i="41"/>
  <c r="DQ41" i="41"/>
  <c r="DL44" i="41"/>
  <c r="DL52" i="41"/>
  <c r="DL56" i="41"/>
  <c r="DL64" i="41"/>
  <c r="DL68" i="41"/>
  <c r="DL76" i="41"/>
  <c r="DQ81" i="41"/>
  <c r="DL82" i="41"/>
  <c r="DQ86" i="41"/>
  <c r="DQ92" i="41"/>
  <c r="DL95" i="41"/>
  <c r="DQ95" i="41"/>
  <c r="DL26" i="41"/>
  <c r="DQ16" i="41"/>
  <c r="DL19" i="41"/>
  <c r="DQ20" i="41"/>
  <c r="DL23" i="41"/>
  <c r="DQ32" i="41"/>
  <c r="DQ36" i="41"/>
  <c r="DL39" i="41"/>
  <c r="DN50" i="41"/>
  <c r="DQ48" i="41"/>
  <c r="DQ52" i="41"/>
  <c r="DL55" i="41"/>
  <c r="DL63" i="41"/>
  <c r="DQ64" i="41"/>
  <c r="DL67" i="41"/>
  <c r="DL81" i="41"/>
  <c r="DQ84" i="41"/>
  <c r="DQ96" i="41"/>
  <c r="DP73" i="41"/>
  <c r="DP95" i="41"/>
  <c r="DP99" i="41"/>
  <c r="DU16" i="41"/>
  <c r="DU25" i="41"/>
  <c r="DU20" i="41"/>
  <c r="DU30" i="41"/>
  <c r="DU69" i="41"/>
  <c r="DU68" i="41"/>
  <c r="DU98" i="41"/>
  <c r="DX17" i="41"/>
  <c r="DX18" i="41"/>
  <c r="DX31" i="41"/>
  <c r="DX38" i="41"/>
  <c r="DX50" i="41"/>
  <c r="DN72" i="41"/>
  <c r="DN71" i="41"/>
  <c r="DN70" i="41"/>
  <c r="DN69" i="41"/>
  <c r="DN68" i="41"/>
  <c r="DN67" i="41"/>
  <c r="DQ15" i="41"/>
  <c r="DU17" i="41"/>
  <c r="DU18" i="41"/>
  <c r="DU37" i="41"/>
  <c r="DU33" i="41"/>
  <c r="DU32" i="41"/>
  <c r="DU35" i="41"/>
  <c r="DU36" i="41"/>
  <c r="DU84" i="41"/>
  <c r="DX86" i="41"/>
  <c r="DX82" i="41"/>
  <c r="DX93" i="41"/>
  <c r="DX78" i="41"/>
  <c r="DQ12" i="41"/>
  <c r="DN12" i="41"/>
  <c r="DN13" i="41"/>
  <c r="DN15" i="41"/>
  <c r="DN17" i="41"/>
  <c r="DN19" i="41"/>
  <c r="DN20" i="41"/>
  <c r="DN21" i="41"/>
  <c r="DN22" i="41"/>
  <c r="DN24" i="41"/>
  <c r="DN25" i="41"/>
  <c r="DN26" i="41"/>
  <c r="DN27" i="41"/>
  <c r="DN29" i="41"/>
  <c r="DN30" i="41"/>
  <c r="DN32" i="41"/>
  <c r="DN33" i="41"/>
  <c r="DN35" i="41"/>
  <c r="DN37" i="41"/>
  <c r="DN39" i="41"/>
  <c r="DN41" i="41"/>
  <c r="DN43" i="41"/>
  <c r="DN45" i="41"/>
  <c r="DN47" i="41"/>
  <c r="DN49" i="41"/>
  <c r="DU64" i="41"/>
  <c r="DU63" i="41"/>
  <c r="DU80" i="41"/>
  <c r="DU79" i="41"/>
  <c r="DX27" i="41"/>
  <c r="DX23" i="41"/>
  <c r="DX19" i="41"/>
  <c r="DX24" i="41"/>
  <c r="DX20" i="41"/>
  <c r="DX26" i="41"/>
  <c r="DX22" i="41"/>
  <c r="DX94" i="41"/>
  <c r="DX95" i="41"/>
  <c r="DN34" i="41"/>
  <c r="DN36" i="41"/>
  <c r="DN38" i="41"/>
  <c r="DN40" i="41"/>
  <c r="DN44" i="41"/>
  <c r="DN46" i="41"/>
  <c r="DN48" i="41"/>
  <c r="DU24" i="41"/>
  <c r="DU31" i="41"/>
  <c r="DU48" i="41"/>
  <c r="DU47" i="41"/>
  <c r="DQ13" i="41"/>
  <c r="DQ17" i="41"/>
  <c r="DQ19" i="41"/>
  <c r="DQ23" i="41"/>
  <c r="DQ24" i="41"/>
  <c r="DQ28" i="41"/>
  <c r="DQ29" i="41"/>
  <c r="DQ33" i="41"/>
  <c r="DQ35" i="41"/>
  <c r="DQ39" i="41"/>
  <c r="DQ40" i="41"/>
  <c r="DQ44" i="41"/>
  <c r="DQ45" i="41"/>
  <c r="DQ49" i="41"/>
  <c r="DQ51" i="41"/>
  <c r="DR51" i="41" s="1"/>
  <c r="EB51" i="41" s="1"/>
  <c r="DQ55" i="41"/>
  <c r="DN62" i="41"/>
  <c r="DN66" i="41"/>
  <c r="DN65" i="41"/>
  <c r="DN64" i="41"/>
  <c r="DN63" i="41"/>
  <c r="DN61" i="41"/>
  <c r="DQ67" i="41"/>
  <c r="DQ71" i="41"/>
  <c r="DN76" i="41"/>
  <c r="DN75" i="41"/>
  <c r="DN74" i="41"/>
  <c r="DN73" i="41"/>
  <c r="DN93" i="41"/>
  <c r="DN92" i="41"/>
  <c r="DN91" i="41"/>
  <c r="DN90" i="41"/>
  <c r="DN89" i="41"/>
  <c r="DN88" i="41"/>
  <c r="DN87" i="41"/>
  <c r="DN86" i="41"/>
  <c r="DN85" i="41"/>
  <c r="DN84" i="41"/>
  <c r="DN83" i="41"/>
  <c r="DN82" i="41"/>
  <c r="DN81" i="41"/>
  <c r="DN80" i="41"/>
  <c r="DN79" i="41"/>
  <c r="DN78" i="41"/>
  <c r="DN77" i="41"/>
  <c r="DL80" i="41"/>
  <c r="DQ83" i="41"/>
  <c r="DL86" i="41"/>
  <c r="DL93" i="41"/>
  <c r="DN96" i="41"/>
  <c r="DN95" i="41"/>
  <c r="DN94" i="41"/>
  <c r="DQ98" i="41"/>
  <c r="DQ73" i="41"/>
  <c r="DQ94" i="41"/>
  <c r="DU38" i="41"/>
  <c r="DU40" i="41"/>
  <c r="DU43" i="41"/>
  <c r="DU44" i="41"/>
  <c r="DU73" i="41"/>
  <c r="DU74" i="41"/>
  <c r="DU75" i="41"/>
  <c r="DU76" i="41"/>
  <c r="DX89" i="41"/>
  <c r="EC51" i="41"/>
  <c r="DN60" i="41"/>
  <c r="DN56" i="41"/>
  <c r="DN54" i="41"/>
  <c r="DN52" i="41"/>
  <c r="DN59" i="41"/>
  <c r="DN58" i="41"/>
  <c r="DN57" i="41"/>
  <c r="DN55" i="41"/>
  <c r="DN53" i="41"/>
  <c r="DL79" i="41"/>
  <c r="DL83" i="41"/>
  <c r="DL90" i="41"/>
  <c r="DQ97" i="41"/>
  <c r="DL99" i="41"/>
  <c r="DL98" i="41"/>
  <c r="DU19" i="41"/>
  <c r="DU23" i="41"/>
  <c r="DU56" i="41"/>
  <c r="DU55" i="41"/>
  <c r="DU72" i="41"/>
  <c r="DU67" i="41"/>
  <c r="DU71" i="41"/>
  <c r="DX43" i="41"/>
  <c r="DX39" i="41"/>
  <c r="DX40" i="41"/>
  <c r="DX42" i="41"/>
  <c r="DX66" i="41"/>
  <c r="DX62" i="41"/>
  <c r="DX59" i="41"/>
  <c r="DX55" i="41"/>
  <c r="DX60" i="41"/>
  <c r="DX56" i="41"/>
  <c r="DX52" i="41"/>
  <c r="DX57" i="41"/>
  <c r="DX53" i="41"/>
  <c r="DX63" i="41"/>
  <c r="DX67" i="41"/>
  <c r="DX72" i="41"/>
  <c r="DX68" i="41"/>
  <c r="DX90" i="41"/>
  <c r="EA12" i="41"/>
  <c r="DL85" i="41"/>
  <c r="DL88" i="41"/>
  <c r="DL92" i="41"/>
  <c r="DL96" i="41"/>
  <c r="DN99" i="41"/>
  <c r="DN98" i="41"/>
  <c r="DN97" i="41"/>
  <c r="DP14" i="41"/>
  <c r="DP18" i="41"/>
  <c r="DP28" i="41"/>
  <c r="DP38" i="41"/>
  <c r="DP50" i="41"/>
  <c r="DP60" i="41"/>
  <c r="DP66" i="41"/>
  <c r="DP76" i="41"/>
  <c r="DU13" i="41"/>
  <c r="DU27" i="41"/>
  <c r="DU41" i="41"/>
  <c r="DU49" i="41"/>
  <c r="DU45" i="41"/>
  <c r="DU57" i="41"/>
  <c r="DU53" i="41"/>
  <c r="DU59" i="41"/>
  <c r="DU65" i="41"/>
  <c r="DU61" i="41"/>
  <c r="DU66" i="41"/>
  <c r="DU62" i="41"/>
  <c r="DU91" i="41"/>
  <c r="DU87" i="41"/>
  <c r="DU92" i="41"/>
  <c r="DU88" i="41"/>
  <c r="DU85" i="41"/>
  <c r="DU81" i="41"/>
  <c r="DU77" i="41"/>
  <c r="DU93" i="41"/>
  <c r="DU89" i="41"/>
  <c r="DU86" i="41"/>
  <c r="DU82" i="41"/>
  <c r="DU78" i="41"/>
  <c r="DU83" i="41"/>
  <c r="DX12" i="41"/>
  <c r="DX13" i="41"/>
  <c r="DX25" i="41"/>
  <c r="DX28" i="41"/>
  <c r="DX29" i="41"/>
  <c r="DX47" i="41"/>
  <c r="DX48" i="41"/>
  <c r="DX44" i="41"/>
  <c r="DX49" i="41"/>
  <c r="DX45" i="41"/>
  <c r="DX76" i="41"/>
  <c r="DX96" i="41"/>
  <c r="DQ14" i="41"/>
  <c r="DQ18" i="41"/>
  <c r="DQ22" i="41"/>
  <c r="DQ26" i="41"/>
  <c r="DQ30" i="41"/>
  <c r="DQ34" i="41"/>
  <c r="DQ38" i="41"/>
  <c r="DQ42" i="41"/>
  <c r="DQ46" i="41"/>
  <c r="DQ50" i="41"/>
  <c r="DQ54" i="41"/>
  <c r="DQ58" i="41"/>
  <c r="DQ62" i="41"/>
  <c r="DQ66" i="41"/>
  <c r="DQ70" i="41"/>
  <c r="DQ74" i="41"/>
  <c r="DQ78" i="41"/>
  <c r="DQ82" i="41"/>
  <c r="DL84" i="41"/>
  <c r="DL87" i="41"/>
  <c r="DL91" i="41"/>
  <c r="DP93" i="41"/>
  <c r="DU14" i="41"/>
  <c r="DU50" i="41"/>
  <c r="DU58" i="41"/>
  <c r="DU99" i="41"/>
  <c r="DX15" i="41"/>
  <c r="DX16" i="41"/>
  <c r="DX35" i="41"/>
  <c r="DX36" i="41"/>
  <c r="DX32" i="41"/>
  <c r="DX37" i="41"/>
  <c r="DX33" i="41"/>
  <c r="DX41" i="41"/>
  <c r="DX54" i="41"/>
  <c r="DX64" i="41"/>
  <c r="DX71" i="41"/>
  <c r="DX70" i="41"/>
  <c r="DX91" i="41"/>
  <c r="EA14" i="41"/>
  <c r="EA29" i="41"/>
  <c r="EA28" i="41"/>
  <c r="EA31" i="41"/>
  <c r="EA30" i="41"/>
  <c r="EA35" i="41"/>
  <c r="EA38" i="41"/>
  <c r="EA34" i="41"/>
  <c r="EA37" i="41"/>
  <c r="EA33" i="41"/>
  <c r="EA36" i="41"/>
  <c r="EA32" i="41"/>
  <c r="EA47" i="41"/>
  <c r="EA50" i="41"/>
  <c r="EA46" i="41"/>
  <c r="EA49" i="41"/>
  <c r="EA45" i="41"/>
  <c r="EA48" i="41"/>
  <c r="EA44" i="41"/>
  <c r="EA59" i="41"/>
  <c r="EA55" i="41"/>
  <c r="EA58" i="41"/>
  <c r="EA54" i="41"/>
  <c r="EA57" i="41"/>
  <c r="EA53" i="41"/>
  <c r="EA60" i="41"/>
  <c r="EA56" i="41"/>
  <c r="EA52" i="41"/>
  <c r="EA99" i="41"/>
  <c r="EA98" i="41"/>
  <c r="EA97" i="41"/>
  <c r="DP16" i="41"/>
  <c r="DP26" i="41"/>
  <c r="DP30" i="41"/>
  <c r="DP42" i="41"/>
  <c r="DP72" i="41"/>
  <c r="DU22" i="41"/>
  <c r="DU26" i="41"/>
  <c r="DU34" i="41"/>
  <c r="DU42" i="41"/>
  <c r="DU46" i="41"/>
  <c r="DU54" i="41"/>
  <c r="DU70" i="41"/>
  <c r="DU97" i="41"/>
  <c r="DX21" i="41"/>
  <c r="DX61" i="41"/>
  <c r="DX65" i="41"/>
  <c r="DX69" i="41"/>
  <c r="DX73" i="41"/>
  <c r="DX77" i="41"/>
  <c r="DX81" i="41"/>
  <c r="DX85" i="41"/>
  <c r="DX88" i="41"/>
  <c r="DX92" i="41"/>
  <c r="EA16" i="41"/>
  <c r="EA20" i="41"/>
  <c r="EA24" i="41"/>
  <c r="EA40" i="41"/>
  <c r="EA64" i="41"/>
  <c r="EA68" i="41"/>
  <c r="EA72" i="41"/>
  <c r="EA80" i="41"/>
  <c r="DU21" i="41"/>
  <c r="DU96" i="41"/>
  <c r="DX80" i="41"/>
  <c r="DX84" i="41"/>
  <c r="DX87" i="41"/>
  <c r="DX99" i="41"/>
  <c r="EA74" i="41"/>
  <c r="EA73" i="41"/>
  <c r="EA93" i="41"/>
  <c r="EA89" i="41"/>
  <c r="EA86" i="41"/>
  <c r="EA82" i="41"/>
  <c r="EA78" i="41"/>
  <c r="EA92" i="41"/>
  <c r="EA88" i="41"/>
  <c r="EA85" i="41"/>
  <c r="EA81" i="41"/>
  <c r="EA77" i="41"/>
  <c r="EA95" i="41"/>
  <c r="EA96" i="41"/>
  <c r="EA13" i="41"/>
  <c r="EA17" i="41"/>
  <c r="EA21" i="41"/>
  <c r="EA25" i="41"/>
  <c r="EA41" i="41"/>
  <c r="EA61" i="41"/>
  <c r="EA65" i="41"/>
  <c r="EA69" i="41"/>
  <c r="EA75" i="41"/>
  <c r="EA83" i="41"/>
  <c r="EA90" i="41"/>
  <c r="DX79" i="41"/>
  <c r="DX83" i="41"/>
  <c r="EA22" i="41"/>
  <c r="EA26" i="41"/>
  <c r="EA42" i="41"/>
  <c r="EA62" i="41"/>
  <c r="EA66" i="41"/>
  <c r="EA70" i="41"/>
  <c r="EA76" i="41"/>
  <c r="EA84" i="41"/>
  <c r="EA91" i="41"/>
  <c r="EA19" i="41"/>
  <c r="EA23" i="41"/>
  <c r="EA39" i="41"/>
  <c r="EA67" i="41"/>
  <c r="EA79" i="41"/>
  <c r="EA94" i="41"/>
  <c r="DP13" i="41"/>
  <c r="DP17" i="41"/>
  <c r="DP21" i="41"/>
  <c r="DP23" i="41"/>
  <c r="DP25" i="41"/>
  <c r="DP27" i="41"/>
  <c r="DP31" i="41"/>
  <c r="DP33" i="41"/>
  <c r="DP35" i="41"/>
  <c r="DP37" i="41"/>
  <c r="DP39" i="41"/>
  <c r="DP41" i="41"/>
  <c r="DP43" i="41"/>
  <c r="DP45" i="41"/>
  <c r="DP47" i="41"/>
  <c r="DP49" i="41"/>
  <c r="DP53" i="41"/>
  <c r="DP55" i="41"/>
  <c r="DP57" i="41"/>
  <c r="DP59" i="41"/>
  <c r="DP61" i="41"/>
  <c r="DP63" i="41"/>
  <c r="DP65" i="41"/>
  <c r="DP67" i="41"/>
  <c r="DP69" i="41"/>
  <c r="DP71" i="41"/>
  <c r="DP75" i="41"/>
  <c r="DP79" i="41"/>
  <c r="DP83" i="41"/>
  <c r="DP90" i="41"/>
  <c r="DP77" i="41"/>
  <c r="DP81" i="41"/>
  <c r="DP85" i="41"/>
  <c r="DP88" i="41"/>
  <c r="DP92" i="41"/>
  <c r="DP94" i="41"/>
  <c r="DP96" i="41"/>
  <c r="DP98" i="41"/>
  <c r="DP15" i="41"/>
  <c r="DP19" i="41"/>
  <c r="DP29" i="41"/>
  <c r="DP12" i="41"/>
  <c r="DP20" i="41"/>
  <c r="DP22" i="41"/>
  <c r="DP24" i="41"/>
  <c r="DP32" i="41"/>
  <c r="DP34" i="41"/>
  <c r="DP36" i="41"/>
  <c r="DP40" i="41"/>
  <c r="DP44" i="41"/>
  <c r="DP46" i="41"/>
  <c r="DP48" i="41"/>
  <c r="DP52" i="41"/>
  <c r="DP54" i="41"/>
  <c r="DP56" i="41"/>
  <c r="DP58" i="41"/>
  <c r="DP62" i="41"/>
  <c r="DP64" i="41"/>
  <c r="DP68" i="41"/>
  <c r="DP70" i="41"/>
  <c r="DP74" i="41"/>
  <c r="DP78" i="41"/>
  <c r="DP80" i="41"/>
  <c r="DP82" i="41"/>
  <c r="DP84" i="41"/>
  <c r="DP86" i="41"/>
  <c r="DP87" i="41"/>
  <c r="DP89" i="41"/>
  <c r="DP91" i="41"/>
  <c r="DP97" i="41"/>
  <c r="EC40" i="41" l="1"/>
  <c r="EC12" i="41"/>
  <c r="EC29" i="41"/>
  <c r="ED27" i="41"/>
  <c r="EC37" i="41"/>
  <c r="EC43" i="41"/>
  <c r="EC14" i="41"/>
  <c r="EC71" i="41"/>
  <c r="EC45" i="41"/>
  <c r="EC19" i="41"/>
  <c r="EC25" i="41"/>
  <c r="EC34" i="41"/>
  <c r="EC20" i="41"/>
  <c r="EC67" i="41"/>
  <c r="EC72" i="41"/>
  <c r="EC16" i="41"/>
  <c r="ED51" i="41"/>
  <c r="EE51" i="41" s="1"/>
  <c r="EC31" i="41"/>
  <c r="EC28" i="41"/>
  <c r="ED18" i="41"/>
  <c r="EC95" i="41"/>
  <c r="EC68" i="41"/>
  <c r="EC75" i="41"/>
  <c r="EC27" i="41"/>
  <c r="EC17" i="41"/>
  <c r="ED12" i="41"/>
  <c r="EC49" i="41"/>
  <c r="EC41" i="41"/>
  <c r="ED15" i="41"/>
  <c r="EC44" i="41"/>
  <c r="EC39" i="41"/>
  <c r="EC42" i="41"/>
  <c r="EC47" i="41"/>
  <c r="EC30" i="41"/>
  <c r="EC32" i="41"/>
  <c r="EC63" i="41"/>
  <c r="EC70" i="41"/>
  <c r="EC36" i="41"/>
  <c r="ED98" i="41"/>
  <c r="EC46" i="41"/>
  <c r="EC15" i="41"/>
  <c r="EC33" i="41"/>
  <c r="EC23" i="41"/>
  <c r="ED95" i="41"/>
  <c r="ED46" i="41"/>
  <c r="EC26" i="41"/>
  <c r="ED30" i="41"/>
  <c r="ED16" i="41"/>
  <c r="ED28" i="41"/>
  <c r="EC50" i="41"/>
  <c r="EC73" i="41"/>
  <c r="ED94" i="41"/>
  <c r="ED69" i="41"/>
  <c r="ED97" i="41"/>
  <c r="EC76" i="41"/>
  <c r="EC38" i="41"/>
  <c r="EC48" i="41"/>
  <c r="EC22" i="41"/>
  <c r="EC69" i="41"/>
  <c r="EC35" i="41"/>
  <c r="DR82" i="41"/>
  <c r="EB82" i="41" s="1"/>
  <c r="DR66" i="41"/>
  <c r="EB66" i="41" s="1"/>
  <c r="EC18" i="41"/>
  <c r="DR53" i="41"/>
  <c r="EB53" i="41" s="1"/>
  <c r="ED25" i="41"/>
  <c r="EC97" i="41"/>
  <c r="ED90" i="41"/>
  <c r="ED39" i="41"/>
  <c r="EC53" i="41"/>
  <c r="EC59" i="41"/>
  <c r="EC60" i="41"/>
  <c r="EC74" i="41"/>
  <c r="EC65" i="41"/>
  <c r="EC21" i="41"/>
  <c r="ED34" i="41"/>
  <c r="ED68" i="41"/>
  <c r="ED60" i="41"/>
  <c r="EC55" i="41"/>
  <c r="EC52" i="41"/>
  <c r="EC77" i="41"/>
  <c r="EC81" i="41"/>
  <c r="EC61" i="41"/>
  <c r="EC66" i="41"/>
  <c r="EC13" i="41"/>
  <c r="ED54" i="41"/>
  <c r="ED29" i="41"/>
  <c r="EC57" i="41"/>
  <c r="EC54" i="41"/>
  <c r="EC94" i="41"/>
  <c r="EC78" i="41"/>
  <c r="EC82" i="41"/>
  <c r="EC89" i="41"/>
  <c r="EC62" i="41"/>
  <c r="ED20" i="41"/>
  <c r="EC24" i="41"/>
  <c r="ED52" i="41"/>
  <c r="EC58" i="41"/>
  <c r="EC56" i="41"/>
  <c r="EC64" i="41"/>
  <c r="DR38" i="41"/>
  <c r="EB38" i="41" s="1"/>
  <c r="ED96" i="41"/>
  <c r="ED42" i="41"/>
  <c r="ED14" i="41"/>
  <c r="EC84" i="41"/>
  <c r="ED78" i="41"/>
  <c r="ED93" i="41"/>
  <c r="ED88" i="41"/>
  <c r="ED62" i="41"/>
  <c r="ED59" i="41"/>
  <c r="ED49" i="41"/>
  <c r="ED13" i="41"/>
  <c r="EC96" i="41"/>
  <c r="ED72" i="41"/>
  <c r="ED23" i="41"/>
  <c r="EC99" i="41"/>
  <c r="EC79" i="41"/>
  <c r="ED73" i="41"/>
  <c r="ED38" i="41"/>
  <c r="DR96" i="41"/>
  <c r="EB96" i="41" s="1"/>
  <c r="DR94" i="41"/>
  <c r="EB94" i="41" s="1"/>
  <c r="DR95" i="41"/>
  <c r="EB95" i="41" s="1"/>
  <c r="DR70" i="41"/>
  <c r="EB70" i="41" s="1"/>
  <c r="DR69" i="41"/>
  <c r="EB69" i="41" s="1"/>
  <c r="DR71" i="41"/>
  <c r="EB71" i="41" s="1"/>
  <c r="DR68" i="41"/>
  <c r="EB68" i="41" s="1"/>
  <c r="DR67" i="41"/>
  <c r="EB67" i="41" s="1"/>
  <c r="DR72" i="41"/>
  <c r="EB72" i="41" s="1"/>
  <c r="DR26" i="41"/>
  <c r="EB26" i="41" s="1"/>
  <c r="DR22" i="41"/>
  <c r="EB22" i="41" s="1"/>
  <c r="DR25" i="41"/>
  <c r="EB25" i="41" s="1"/>
  <c r="DR21" i="41"/>
  <c r="EB21" i="41" s="1"/>
  <c r="DR23" i="41"/>
  <c r="EB23" i="41" s="1"/>
  <c r="DR20" i="41"/>
  <c r="EB20" i="41" s="1"/>
  <c r="DR19" i="41"/>
  <c r="EB19" i="41" s="1"/>
  <c r="DR27" i="41"/>
  <c r="EB27" i="41" s="1"/>
  <c r="DR24" i="41"/>
  <c r="EB24" i="41" s="1"/>
  <c r="ED48" i="41"/>
  <c r="ED79" i="41"/>
  <c r="ED33" i="41"/>
  <c r="ED17" i="41"/>
  <c r="DR88" i="41"/>
  <c r="EB88" i="41" s="1"/>
  <c r="DR86" i="41"/>
  <c r="EB86" i="41" s="1"/>
  <c r="DR61" i="41"/>
  <c r="EB61" i="41" s="1"/>
  <c r="DR52" i="41"/>
  <c r="EB52" i="41" s="1"/>
  <c r="DR57" i="41"/>
  <c r="EB57" i="41" s="1"/>
  <c r="DR33" i="41"/>
  <c r="EB33" i="41" s="1"/>
  <c r="ED21" i="41"/>
  <c r="ED70" i="41"/>
  <c r="ED99" i="41"/>
  <c r="ED82" i="41"/>
  <c r="ED77" i="41"/>
  <c r="ED92" i="41"/>
  <c r="ED66" i="41"/>
  <c r="ED53" i="41"/>
  <c r="ED41" i="41"/>
  <c r="EC92" i="41"/>
  <c r="ED55" i="41"/>
  <c r="ED19" i="41"/>
  <c r="DR97" i="41"/>
  <c r="EB97" i="41" s="1"/>
  <c r="DR99" i="41"/>
  <c r="EB99" i="41" s="1"/>
  <c r="DR98" i="41"/>
  <c r="EB98" i="41" s="1"/>
  <c r="ED76" i="41"/>
  <c r="ED44" i="41"/>
  <c r="DR74" i="41"/>
  <c r="EB74" i="41" s="1"/>
  <c r="DR73" i="41"/>
  <c r="EB73" i="41" s="1"/>
  <c r="DR76" i="41"/>
  <c r="EB76" i="41" s="1"/>
  <c r="DR75" i="41"/>
  <c r="EB75" i="41" s="1"/>
  <c r="EC80" i="41"/>
  <c r="DR42" i="41"/>
  <c r="EB42" i="41" s="1"/>
  <c r="DR41" i="41"/>
  <c r="EB41" i="41" s="1"/>
  <c r="DR39" i="41"/>
  <c r="EB39" i="41" s="1"/>
  <c r="DR43" i="41"/>
  <c r="EB43" i="41" s="1"/>
  <c r="DR40" i="41"/>
  <c r="EB40" i="41" s="1"/>
  <c r="DR29" i="41"/>
  <c r="EB29" i="41" s="1"/>
  <c r="DR28" i="41"/>
  <c r="EB28" i="41" s="1"/>
  <c r="DR18" i="41"/>
  <c r="EB18" i="41" s="1"/>
  <c r="DR17" i="41"/>
  <c r="EB17" i="41" s="1"/>
  <c r="ED31" i="41"/>
  <c r="DR87" i="41"/>
  <c r="EB87" i="41" s="1"/>
  <c r="ED80" i="41"/>
  <c r="DR90" i="41"/>
  <c r="EB90" i="41" s="1"/>
  <c r="DR13" i="41"/>
  <c r="EB13" i="41" s="1"/>
  <c r="DR14" i="41"/>
  <c r="EB14" i="41" s="1"/>
  <c r="DR12" i="41"/>
  <c r="EB12" i="41" s="1"/>
  <c r="ED36" i="41"/>
  <c r="ED37" i="41"/>
  <c r="DR84" i="41"/>
  <c r="EB84" i="41" s="1"/>
  <c r="DR77" i="41"/>
  <c r="EB77" i="41" s="1"/>
  <c r="DR92" i="41"/>
  <c r="EB92" i="41" s="1"/>
  <c r="DR89" i="41"/>
  <c r="EB89" i="41" s="1"/>
  <c r="DR65" i="41"/>
  <c r="EB65" i="41" s="1"/>
  <c r="DR60" i="41"/>
  <c r="EB60" i="41" s="1"/>
  <c r="DR54" i="41"/>
  <c r="EB54" i="41" s="1"/>
  <c r="DR32" i="41"/>
  <c r="EB32" i="41" s="1"/>
  <c r="DR37" i="41"/>
  <c r="EB37" i="41" s="1"/>
  <c r="ED26" i="41"/>
  <c r="ED58" i="41"/>
  <c r="EC91" i="41"/>
  <c r="DR30" i="41"/>
  <c r="EB30" i="41" s="1"/>
  <c r="DR31" i="41"/>
  <c r="EB31" i="41" s="1"/>
  <c r="ED86" i="41"/>
  <c r="ED81" i="41"/>
  <c r="ED87" i="41"/>
  <c r="ED61" i="41"/>
  <c r="ED57" i="41"/>
  <c r="EC88" i="41"/>
  <c r="ED71" i="41"/>
  <c r="ED56" i="41"/>
  <c r="DR83" i="41"/>
  <c r="EB83" i="41" s="1"/>
  <c r="EC90" i="41"/>
  <c r="ED75" i="41"/>
  <c r="ED43" i="41"/>
  <c r="DR80" i="41"/>
  <c r="EB80" i="41" s="1"/>
  <c r="EC93" i="41"/>
  <c r="ED63" i="41"/>
  <c r="ED84" i="41"/>
  <c r="ED35" i="41"/>
  <c r="DR15" i="41"/>
  <c r="EB15" i="41" s="1"/>
  <c r="DR16" i="41"/>
  <c r="EB16" i="41" s="1"/>
  <c r="DR91" i="41"/>
  <c r="EB91" i="41" s="1"/>
  <c r="DR81" i="41"/>
  <c r="EB81" i="41" s="1"/>
  <c r="DR78" i="41"/>
  <c r="EB78" i="41" s="1"/>
  <c r="DR93" i="41"/>
  <c r="EB93" i="41" s="1"/>
  <c r="DR62" i="41"/>
  <c r="EB62" i="41" s="1"/>
  <c r="DR59" i="41"/>
  <c r="EB59" i="41" s="1"/>
  <c r="DR55" i="41"/>
  <c r="EB55" i="41" s="1"/>
  <c r="DR58" i="41"/>
  <c r="EB58" i="41" s="1"/>
  <c r="DR35" i="41"/>
  <c r="EB35" i="41" s="1"/>
  <c r="DR34" i="41"/>
  <c r="EB34" i="41" s="1"/>
  <c r="ED22" i="41"/>
  <c r="ED50" i="41"/>
  <c r="EC87" i="41"/>
  <c r="ED83" i="41"/>
  <c r="ED89" i="41"/>
  <c r="ED85" i="41"/>
  <c r="ED91" i="41"/>
  <c r="ED65" i="41"/>
  <c r="ED45" i="41"/>
  <c r="EC85" i="41"/>
  <c r="ED67" i="41"/>
  <c r="EC98" i="41"/>
  <c r="EC83" i="41"/>
  <c r="ED74" i="41"/>
  <c r="ED40" i="41"/>
  <c r="DR64" i="41"/>
  <c r="EB64" i="41" s="1"/>
  <c r="EC86" i="41"/>
  <c r="DR50" i="41"/>
  <c r="EB50" i="41" s="1"/>
  <c r="DR46" i="41"/>
  <c r="EB46" i="41" s="1"/>
  <c r="DR49" i="41"/>
  <c r="EB49" i="41" s="1"/>
  <c r="DR45" i="41"/>
  <c r="EB45" i="41" s="1"/>
  <c r="DR47" i="41"/>
  <c r="EB47" i="41" s="1"/>
  <c r="DR44" i="41"/>
  <c r="EB44" i="41" s="1"/>
  <c r="DR48" i="41"/>
  <c r="EB48" i="41" s="1"/>
  <c r="ED47" i="41"/>
  <c r="ED24" i="41"/>
  <c r="ED64" i="41"/>
  <c r="ED32" i="41"/>
  <c r="DR79" i="41"/>
  <c r="EB79" i="41" s="1"/>
  <c r="DR85" i="41"/>
  <c r="EB85" i="41" s="1"/>
  <c r="DR63" i="41"/>
  <c r="EB63" i="41" s="1"/>
  <c r="DR56" i="41"/>
  <c r="EB56" i="41" s="1"/>
  <c r="DR36" i="41"/>
  <c r="EB36" i="41" s="1"/>
  <c r="EE18" i="41" l="1"/>
  <c r="EE20" i="41"/>
  <c r="EE54" i="41"/>
  <c r="EE62" i="41"/>
  <c r="EE43" i="41"/>
  <c r="EE30" i="41"/>
  <c r="EE53" i="41"/>
  <c r="EE60" i="41"/>
  <c r="EE12" i="41"/>
  <c r="EE97" i="41"/>
  <c r="EE26" i="41"/>
  <c r="EE16" i="41"/>
  <c r="EE79" i="41"/>
  <c r="EE24" i="41"/>
  <c r="EE34" i="41"/>
  <c r="EE82" i="41"/>
  <c r="EE27" i="41"/>
  <c r="EE95" i="41"/>
  <c r="EE19" i="41"/>
  <c r="EE94" i="41"/>
  <c r="EE80" i="41"/>
  <c r="EE69" i="41"/>
  <c r="EE25" i="41"/>
  <c r="EE32" i="41"/>
  <c r="EE46" i="41"/>
  <c r="EE56" i="41"/>
  <c r="EE40" i="41"/>
  <c r="EE99" i="41"/>
  <c r="EE58" i="41"/>
  <c r="EE28" i="41"/>
  <c r="EE39" i="41"/>
  <c r="EE52" i="41"/>
  <c r="EE68" i="41"/>
  <c r="EE15" i="41"/>
  <c r="EE63" i="41"/>
  <c r="EE22" i="41"/>
  <c r="EE55" i="41"/>
  <c r="EE78" i="41"/>
  <c r="EE29" i="41"/>
  <c r="EE76" i="41"/>
  <c r="EE21" i="41"/>
  <c r="EE59" i="41"/>
  <c r="EE92" i="41"/>
  <c r="EE73" i="41"/>
  <c r="EE72" i="41"/>
  <c r="EE66" i="41"/>
  <c r="EE64" i="41"/>
  <c r="EE96" i="41"/>
  <c r="EE77" i="41"/>
  <c r="EE38" i="41"/>
  <c r="EE93" i="41"/>
  <c r="EE81" i="41"/>
  <c r="EE35" i="41"/>
  <c r="EE83" i="41"/>
  <c r="EE36" i="41"/>
  <c r="EE90" i="41"/>
  <c r="EE98" i="41"/>
  <c r="EE61" i="41"/>
  <c r="EE17" i="41"/>
  <c r="EE71" i="41"/>
  <c r="EE47" i="41"/>
  <c r="EE50" i="41"/>
  <c r="EE91" i="41"/>
  <c r="EE74" i="41"/>
  <c r="EE86" i="41"/>
  <c r="EE33" i="41"/>
  <c r="EE13" i="41"/>
  <c r="EE14" i="41"/>
  <c r="EE45" i="41"/>
  <c r="EE65" i="41"/>
  <c r="EE84" i="41"/>
  <c r="EE87" i="41"/>
  <c r="EE75" i="41"/>
  <c r="EE44" i="41"/>
  <c r="EE57" i="41"/>
  <c r="EE88" i="41"/>
  <c r="EE67" i="41"/>
  <c r="EE70" i="41"/>
  <c r="EE23" i="41"/>
  <c r="EE49" i="41"/>
  <c r="EE42" i="41"/>
  <c r="EE85" i="41"/>
  <c r="EE89" i="41"/>
  <c r="EE37" i="41"/>
  <c r="EE31" i="41"/>
  <c r="EE41" i="41"/>
  <c r="EE48" i="41"/>
  <c r="DI99" i="41"/>
  <c r="DH99" i="41"/>
  <c r="DA99" i="41"/>
  <c r="CZ99" i="41"/>
  <c r="DI98" i="41"/>
  <c r="DH98" i="41"/>
  <c r="DA98" i="41"/>
  <c r="CZ98" i="41"/>
  <c r="DI97" i="41"/>
  <c r="DH97" i="41"/>
  <c r="DA97" i="41"/>
  <c r="CZ97" i="41"/>
  <c r="DI96" i="41"/>
  <c r="DH96" i="41"/>
  <c r="DA96" i="41"/>
  <c r="CZ96" i="41"/>
  <c r="DI95" i="41"/>
  <c r="DH95" i="41"/>
  <c r="DA95" i="41"/>
  <c r="CZ95" i="41"/>
  <c r="DI94" i="41"/>
  <c r="DH94" i="41"/>
  <c r="DA94" i="41"/>
  <c r="CZ94" i="41"/>
  <c r="DI93" i="41"/>
  <c r="DH93" i="41"/>
  <c r="DA93" i="41"/>
  <c r="CZ93" i="41"/>
  <c r="DI92" i="41"/>
  <c r="DH92" i="41"/>
  <c r="DA92" i="41"/>
  <c r="CZ92" i="41"/>
  <c r="DI91" i="41"/>
  <c r="DH91" i="41"/>
  <c r="DA91" i="41"/>
  <c r="CZ91" i="41"/>
  <c r="DI90" i="41"/>
  <c r="DH90" i="41"/>
  <c r="DA90" i="41"/>
  <c r="CZ90" i="41"/>
  <c r="DI89" i="41"/>
  <c r="DH89" i="41"/>
  <c r="DA89" i="41"/>
  <c r="CZ89" i="41"/>
  <c r="DI88" i="41"/>
  <c r="DH88" i="41"/>
  <c r="DA88" i="41"/>
  <c r="CZ88" i="41"/>
  <c r="DI87" i="41"/>
  <c r="DH87" i="41"/>
  <c r="DA87" i="41"/>
  <c r="CZ87" i="41"/>
  <c r="DI86" i="41"/>
  <c r="DH86" i="41"/>
  <c r="DA86" i="41"/>
  <c r="CZ86" i="41"/>
  <c r="DI85" i="41"/>
  <c r="DH85" i="41"/>
  <c r="DA85" i="41"/>
  <c r="CZ85" i="41"/>
  <c r="DI84" i="41"/>
  <c r="DH84" i="41"/>
  <c r="DA84" i="41"/>
  <c r="CZ84" i="41"/>
  <c r="DI83" i="41"/>
  <c r="DH83" i="41"/>
  <c r="DA83" i="41"/>
  <c r="CZ83" i="41"/>
  <c r="DI82" i="41"/>
  <c r="DH82" i="41"/>
  <c r="DA82" i="41"/>
  <c r="CZ82" i="41"/>
  <c r="DI81" i="41"/>
  <c r="DH81" i="41"/>
  <c r="DA81" i="41"/>
  <c r="CZ81" i="41"/>
  <c r="DI80" i="41"/>
  <c r="DH80" i="41"/>
  <c r="DA80" i="41"/>
  <c r="CZ80" i="41"/>
  <c r="DI79" i="41"/>
  <c r="DH79" i="41"/>
  <c r="DA79" i="41"/>
  <c r="CZ79" i="41"/>
  <c r="DI78" i="41"/>
  <c r="DH78" i="41"/>
  <c r="DA78" i="41"/>
  <c r="CZ78" i="41"/>
  <c r="DI77" i="41"/>
  <c r="DH77" i="41"/>
  <c r="DA77" i="41"/>
  <c r="CZ77" i="41"/>
  <c r="DI76" i="41"/>
  <c r="DH76" i="41"/>
  <c r="DA76" i="41"/>
  <c r="CZ76" i="41"/>
  <c r="DI75" i="41"/>
  <c r="DH75" i="41"/>
  <c r="DA75" i="41"/>
  <c r="CZ75" i="41"/>
  <c r="DI74" i="41"/>
  <c r="DH74" i="41"/>
  <c r="DA74" i="41"/>
  <c r="CZ74" i="41"/>
  <c r="DI73" i="41"/>
  <c r="DH73" i="41"/>
  <c r="DA73" i="41"/>
  <c r="CZ73" i="41"/>
  <c r="DI72" i="41"/>
  <c r="DH72" i="41"/>
  <c r="DA72" i="41"/>
  <c r="CZ72" i="41"/>
  <c r="DI71" i="41"/>
  <c r="DH71" i="41"/>
  <c r="DA71" i="41"/>
  <c r="CZ71" i="41"/>
  <c r="DI70" i="41"/>
  <c r="DH70" i="41"/>
  <c r="DA70" i="41"/>
  <c r="CZ70" i="41"/>
  <c r="DI69" i="41"/>
  <c r="DH69" i="41"/>
  <c r="DA69" i="41"/>
  <c r="CZ69" i="41"/>
  <c r="DI68" i="41"/>
  <c r="DH68" i="41"/>
  <c r="DA68" i="41"/>
  <c r="CZ68" i="41"/>
  <c r="DI67" i="41"/>
  <c r="DH67" i="41"/>
  <c r="DA67" i="41"/>
  <c r="CZ67" i="41"/>
  <c r="DI66" i="41"/>
  <c r="DH66" i="41"/>
  <c r="DA66" i="41"/>
  <c r="CZ66" i="41"/>
  <c r="DI65" i="41"/>
  <c r="DH65" i="41"/>
  <c r="DA65" i="41"/>
  <c r="CZ65" i="41"/>
  <c r="DI64" i="41"/>
  <c r="DH64" i="41"/>
  <c r="DA64" i="41"/>
  <c r="CZ64" i="41"/>
  <c r="DI63" i="41"/>
  <c r="DH63" i="41"/>
  <c r="DA63" i="41"/>
  <c r="CZ63" i="41"/>
  <c r="DI62" i="41"/>
  <c r="DH62" i="41"/>
  <c r="DA62" i="41"/>
  <c r="CZ62" i="41"/>
  <c r="DI61" i="41"/>
  <c r="DH61" i="41"/>
  <c r="DA61" i="41"/>
  <c r="CZ61" i="41"/>
  <c r="DI60" i="41"/>
  <c r="DH60" i="41"/>
  <c r="DA60" i="41"/>
  <c r="CZ60" i="41"/>
  <c r="DI59" i="41"/>
  <c r="DH59" i="41"/>
  <c r="DA59" i="41"/>
  <c r="CZ59" i="41"/>
  <c r="DI58" i="41"/>
  <c r="DH58" i="41"/>
  <c r="DA58" i="41"/>
  <c r="CZ58" i="41"/>
  <c r="DI57" i="41"/>
  <c r="DH57" i="41"/>
  <c r="DA57" i="41"/>
  <c r="CZ57" i="41"/>
  <c r="DI56" i="41"/>
  <c r="DH56" i="41"/>
  <c r="DA56" i="41"/>
  <c r="CZ56" i="41"/>
  <c r="DI55" i="41"/>
  <c r="DH55" i="41"/>
  <c r="DA55" i="41"/>
  <c r="CZ55" i="41"/>
  <c r="DI54" i="41"/>
  <c r="DH54" i="41"/>
  <c r="DA54" i="41"/>
  <c r="CZ54" i="41"/>
  <c r="DI53" i="41"/>
  <c r="DH53" i="41"/>
  <c r="DA53" i="41"/>
  <c r="CZ53" i="41"/>
  <c r="DI52" i="41"/>
  <c r="DH52" i="41"/>
  <c r="DA52" i="41"/>
  <c r="CZ52" i="41"/>
  <c r="DI51" i="41"/>
  <c r="DH51" i="41"/>
  <c r="DA51" i="41"/>
  <c r="CZ51" i="41"/>
  <c r="DI50" i="41"/>
  <c r="DH50" i="41"/>
  <c r="DA50" i="41"/>
  <c r="CZ50" i="41"/>
  <c r="DI49" i="41"/>
  <c r="DH49" i="41"/>
  <c r="DA49" i="41"/>
  <c r="CZ49" i="41"/>
  <c r="DI48" i="41"/>
  <c r="DH48" i="41"/>
  <c r="DA48" i="41"/>
  <c r="CZ48" i="41"/>
  <c r="DI47" i="41"/>
  <c r="DH47" i="41"/>
  <c r="DA47" i="41"/>
  <c r="CZ47" i="41"/>
  <c r="DI46" i="41"/>
  <c r="DH46" i="41"/>
  <c r="DA46" i="41"/>
  <c r="CZ46" i="41"/>
  <c r="DI45" i="41"/>
  <c r="DH45" i="41"/>
  <c r="DA45" i="41"/>
  <c r="CZ45" i="41"/>
  <c r="DI44" i="41"/>
  <c r="DH44" i="41"/>
  <c r="DA44" i="41"/>
  <c r="CZ44" i="41"/>
  <c r="DI43" i="41"/>
  <c r="DH43" i="41"/>
  <c r="DA43" i="41"/>
  <c r="CZ43" i="41"/>
  <c r="DI42" i="41"/>
  <c r="DH42" i="41"/>
  <c r="DA42" i="41"/>
  <c r="CZ42" i="41"/>
  <c r="DI41" i="41"/>
  <c r="DH41" i="41"/>
  <c r="DA41" i="41"/>
  <c r="CZ41" i="41"/>
  <c r="DI40" i="41"/>
  <c r="DH40" i="41"/>
  <c r="DA40" i="41"/>
  <c r="CZ40" i="41"/>
  <c r="DI39" i="41"/>
  <c r="DH39" i="41"/>
  <c r="DA39" i="41"/>
  <c r="CZ39" i="41"/>
  <c r="DI38" i="41"/>
  <c r="DH38" i="41"/>
  <c r="DA38" i="41"/>
  <c r="CZ38" i="41"/>
  <c r="DI37" i="41"/>
  <c r="DH37" i="41"/>
  <c r="DA37" i="41"/>
  <c r="CZ37" i="41"/>
  <c r="DI36" i="41"/>
  <c r="DH36" i="41"/>
  <c r="DA36" i="41"/>
  <c r="CZ36" i="41"/>
  <c r="DI35" i="41"/>
  <c r="DH35" i="41"/>
  <c r="DA35" i="41"/>
  <c r="CZ35" i="41"/>
  <c r="DI34" i="41"/>
  <c r="DH34" i="41"/>
  <c r="DA34" i="41"/>
  <c r="CZ34" i="41"/>
  <c r="DI33" i="41"/>
  <c r="DH33" i="41"/>
  <c r="DA33" i="41"/>
  <c r="CZ33" i="41"/>
  <c r="DI32" i="41"/>
  <c r="DH32" i="41"/>
  <c r="DA32" i="41"/>
  <c r="CZ32" i="41"/>
  <c r="DI31" i="41"/>
  <c r="DH31" i="41"/>
  <c r="DA31" i="41"/>
  <c r="CZ31" i="41"/>
  <c r="DI30" i="41"/>
  <c r="DH30" i="41"/>
  <c r="DA30" i="41"/>
  <c r="CZ30" i="41"/>
  <c r="DI29" i="41"/>
  <c r="DH29" i="41"/>
  <c r="DA29" i="41"/>
  <c r="CZ29" i="41"/>
  <c r="DI28" i="41"/>
  <c r="DH28" i="41"/>
  <c r="DA28" i="41"/>
  <c r="CZ28" i="41"/>
  <c r="DI27" i="41"/>
  <c r="DH27" i="41"/>
  <c r="DA27" i="41"/>
  <c r="CZ27" i="41"/>
  <c r="DI26" i="41"/>
  <c r="DH26" i="41"/>
  <c r="DA26" i="41"/>
  <c r="CZ26" i="41"/>
  <c r="DI25" i="41"/>
  <c r="DH25" i="41"/>
  <c r="DA25" i="41"/>
  <c r="CZ25" i="41"/>
  <c r="DI24" i="41"/>
  <c r="DH24" i="41"/>
  <c r="DA24" i="41"/>
  <c r="CZ24" i="41"/>
  <c r="DI23" i="41"/>
  <c r="DH23" i="41"/>
  <c r="DA23" i="41"/>
  <c r="CZ23" i="41"/>
  <c r="DI22" i="41"/>
  <c r="DH22" i="41"/>
  <c r="DA22" i="41"/>
  <c r="CZ22" i="41"/>
  <c r="DI21" i="41"/>
  <c r="DH21" i="41"/>
  <c r="DA21" i="41"/>
  <c r="CZ21" i="41"/>
  <c r="DI20" i="41"/>
  <c r="DH20" i="41"/>
  <c r="DA20" i="41"/>
  <c r="CZ20" i="41"/>
  <c r="DI19" i="41"/>
  <c r="DH19" i="41"/>
  <c r="DA19" i="41"/>
  <c r="CZ19" i="41"/>
  <c r="DI18" i="41"/>
  <c r="DH18" i="41"/>
  <c r="DA18" i="41"/>
  <c r="CZ18" i="41"/>
  <c r="DI17" i="41"/>
  <c r="DH17" i="41"/>
  <c r="DA17" i="41"/>
  <c r="CZ17" i="41"/>
  <c r="DI16" i="41"/>
  <c r="DH16" i="41"/>
  <c r="DA16" i="41"/>
  <c r="CZ16" i="41"/>
  <c r="DI15" i="41"/>
  <c r="DH15" i="41"/>
  <c r="DA15" i="41"/>
  <c r="CZ15" i="41"/>
  <c r="DI14" i="41"/>
  <c r="DH14" i="41"/>
  <c r="DA14" i="41"/>
  <c r="CZ14" i="41"/>
  <c r="DI13" i="41"/>
  <c r="DH13" i="41"/>
  <c r="DA13" i="41"/>
  <c r="CZ13" i="41"/>
  <c r="DI12" i="41"/>
  <c r="DH12" i="41"/>
  <c r="CZ12" i="41"/>
  <c r="DA12" i="41"/>
  <c r="CA13" i="41" l="1"/>
  <c r="CA14" i="41"/>
  <c r="CA15" i="41"/>
  <c r="CA16" i="41"/>
  <c r="CA17" i="41"/>
  <c r="CA18" i="41"/>
  <c r="CA19" i="41"/>
  <c r="CA20" i="41"/>
  <c r="CA21" i="41"/>
  <c r="CA22" i="41"/>
  <c r="CA23" i="41"/>
  <c r="CA24" i="41"/>
  <c r="CA25" i="41"/>
  <c r="CA26" i="41"/>
  <c r="CA27" i="41"/>
  <c r="CA28" i="41"/>
  <c r="CA29" i="41"/>
  <c r="CA30" i="41"/>
  <c r="CA31" i="41"/>
  <c r="CA32" i="41"/>
  <c r="CA33" i="41"/>
  <c r="CA34" i="41"/>
  <c r="CA35" i="41"/>
  <c r="CA36" i="41"/>
  <c r="CA37" i="41"/>
  <c r="CA38" i="41"/>
  <c r="CA39" i="41"/>
  <c r="CA40" i="41"/>
  <c r="CA41" i="41"/>
  <c r="CA42" i="41"/>
  <c r="CA43" i="41"/>
  <c r="CA44" i="41"/>
  <c r="CA45" i="41"/>
  <c r="CA46" i="41"/>
  <c r="CA47" i="41"/>
  <c r="CA48" i="41"/>
  <c r="CA49" i="41"/>
  <c r="CA50" i="41"/>
  <c r="CA51" i="41"/>
  <c r="CA52" i="41"/>
  <c r="CA53" i="41"/>
  <c r="CA54" i="41"/>
  <c r="CA55" i="41"/>
  <c r="CA56" i="41"/>
  <c r="CA57" i="41"/>
  <c r="CA58" i="41"/>
  <c r="CA59" i="41"/>
  <c r="CA60" i="41"/>
  <c r="CA61" i="41"/>
  <c r="CA62" i="41"/>
  <c r="CA63" i="41"/>
  <c r="CA64" i="41"/>
  <c r="CA65" i="41"/>
  <c r="CA66" i="41"/>
  <c r="CA67" i="41"/>
  <c r="CA68" i="41"/>
  <c r="CA69" i="41"/>
  <c r="CA70" i="41"/>
  <c r="CA71" i="41"/>
  <c r="CA72" i="41"/>
  <c r="CA73" i="41"/>
  <c r="CA74" i="41"/>
  <c r="CA75" i="41"/>
  <c r="CA76" i="41"/>
  <c r="CA77" i="41"/>
  <c r="CA78" i="41"/>
  <c r="CA79" i="41"/>
  <c r="CA80" i="41"/>
  <c r="CA81" i="41"/>
  <c r="CA82" i="41"/>
  <c r="CA83" i="41"/>
  <c r="CA84" i="41"/>
  <c r="CA85" i="41"/>
  <c r="CA86" i="41"/>
  <c r="CA87" i="41"/>
  <c r="CA88" i="41"/>
  <c r="CA89" i="41"/>
  <c r="CA90" i="41"/>
  <c r="CA91" i="41"/>
  <c r="CA92" i="41"/>
  <c r="CA93" i="41"/>
  <c r="CA94" i="41"/>
  <c r="CA95" i="41"/>
  <c r="CA96" i="41"/>
  <c r="CA97" i="41"/>
  <c r="CA98" i="41"/>
  <c r="CA99" i="41"/>
  <c r="CA12" i="41"/>
  <c r="E18" i="49" l="1"/>
  <c r="E17" i="49"/>
  <c r="E16" i="49"/>
  <c r="E15" i="49"/>
  <c r="C15" i="49"/>
  <c r="E14" i="49"/>
  <c r="E13" i="49"/>
  <c r="E12" i="49"/>
  <c r="E11" i="49"/>
  <c r="C11" i="49"/>
  <c r="E10" i="49"/>
  <c r="E9" i="49"/>
  <c r="E8" i="49"/>
  <c r="E7" i="49"/>
  <c r="C7" i="49"/>
  <c r="E6" i="49"/>
  <c r="E5" i="49"/>
  <c r="E4" i="49"/>
  <c r="E3" i="49"/>
  <c r="C3" i="49"/>
  <c r="D14" i="57"/>
  <c r="D14" i="56"/>
  <c r="E20" i="49" l="1"/>
  <c r="D13" i="50"/>
  <c r="E12" i="50" l="1"/>
  <c r="E11" i="50"/>
  <c r="D12" i="57"/>
  <c r="J16" i="57"/>
  <c r="J14" i="57" s="1"/>
  <c r="F16" i="57"/>
  <c r="F14" i="57" s="1"/>
  <c r="H16" i="57"/>
  <c r="H14" i="57" s="1"/>
  <c r="D10" i="56"/>
  <c r="H16" i="56"/>
  <c r="H14" i="56" s="1"/>
  <c r="D12" i="56"/>
  <c r="J16" i="56"/>
  <c r="J14" i="56" s="1"/>
  <c r="D5" i="50"/>
  <c r="E3" i="50" s="1"/>
  <c r="D9" i="50"/>
  <c r="N16" i="57"/>
  <c r="N14" i="57" s="1"/>
  <c r="L16" i="57"/>
  <c r="L14" i="57" s="1"/>
  <c r="D10" i="57"/>
  <c r="D8" i="57"/>
  <c r="D6" i="57"/>
  <c r="N16" i="56"/>
  <c r="N14" i="56" s="1"/>
  <c r="L16" i="56"/>
  <c r="L14" i="56" s="1"/>
  <c r="F16" i="56"/>
  <c r="F14" i="56" s="1"/>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8" i="56" l="1"/>
  <c r="N8" i="56"/>
  <c r="F8" i="56"/>
  <c r="L8" i="56"/>
  <c r="J8" i="56"/>
  <c r="L12" i="56"/>
  <c r="F12" i="56"/>
  <c r="F19" i="56" s="1"/>
  <c r="H12" i="56"/>
  <c r="J12" i="56"/>
  <c r="N12" i="56"/>
  <c r="L8" i="57"/>
  <c r="J8" i="57"/>
  <c r="H8" i="57"/>
  <c r="N8" i="57"/>
  <c r="F8" i="57"/>
  <c r="J10" i="57"/>
  <c r="H10" i="57"/>
  <c r="N10" i="57"/>
  <c r="F10" i="57"/>
  <c r="L10" i="57"/>
  <c r="H10" i="56"/>
  <c r="N10" i="56"/>
  <c r="J10" i="56"/>
  <c r="L10" i="56"/>
  <c r="F10" i="56"/>
  <c r="F12" i="57"/>
  <c r="F19" i="57" s="1"/>
  <c r="L12" i="57"/>
  <c r="J12" i="57"/>
  <c r="H12" i="57"/>
  <c r="N12" i="57"/>
  <c r="N6" i="57"/>
  <c r="F6" i="57"/>
  <c r="L6" i="57"/>
  <c r="J6" i="57"/>
  <c r="H6" i="57"/>
  <c r="H6" i="56"/>
  <c r="N6" i="56"/>
  <c r="F6" i="56"/>
  <c r="L6" i="56"/>
  <c r="J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<sst xmlns="http://schemas.openxmlformats.org/spreadsheetml/2006/main" count="8175" uniqueCount="2211">
  <si>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</si>
  <si>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</si>
  <si>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</si>
  <si>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</si>
  <si>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</si>
  <si>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</si>
  <si>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</si>
  <si>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</si>
  <si>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</si>
  <si>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</si>
  <si>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</si>
  <si>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</si>
  <si>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</si>
  <si>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</si>
  <si>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</si>
  <si>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</si>
  <si>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</si>
  <si>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</si>
  <si>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</si>
  <si>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</si>
  <si>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</si>
  <si>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</si>
  <si>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</si>
  <si>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</si>
  <si>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</si>
  <si>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</si>
  <si>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</si>
  <si>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</si>
  <si>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</si>
  <si>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</si>
  <si>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</si>
  <si>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</si>
  <si>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</si>
  <si>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</si>
  <si>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</si>
  <si>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</si>
  <si>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</si>
  <si>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</si>
  <si>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</si>
  <si>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</si>
  <si>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</si>
  <si>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</si>
  <si>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</si>
  <si>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</si>
  <si>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</si>
  <si>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</si>
  <si>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</si>
  <si>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</si>
  <si>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</si>
  <si>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</si>
  <si>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</si>
  <si>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</si>
  <si>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</si>
  <si>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</si>
  <si>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</si>
  <si>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</si>
  <si>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</si>
  <si>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</si>
  <si>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</si>
  <si>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</si>
  <si>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</si>
  <si>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</si>
  <si>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</si>
  <si>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</si>
  <si>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</si>
  <si>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</si>
  <si>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</si>
  <si>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</si>
  <si>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</si>
  <si>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</si>
  <si>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</si>
  <si>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</si>
  <si>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</si>
  <si>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</si>
  <si>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</si>
  <si>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</si>
  <si>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</si>
  <si>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</si>
  <si>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</si>
  <si>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</si>
  <si>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</si>
  <si>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</si>
  <si>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</si>
  <si>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</si>
  <si>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</si>
  <si>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</si>
  <si>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</si>
  <si>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</si>
  <si>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</si>
  <si>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</si>
  <si>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</si>
  <si>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</si>
  <si>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</si>
  <si>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</si>
  <si>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</si>
  <si>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</si>
  <si>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</si>
  <si>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</si>
  <si>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</si>
  <si>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</si>
  <si>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</si>
  <si>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</si>
  <si>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</si>
  <si>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</si>
  <si>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</si>
  <si>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</si>
  <si>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</si>
  <si>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</si>
  <si>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</si>
  <si>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</si>
  <si>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</si>
  <si>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</si>
  <si>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</si>
  <si>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</si>
  <si>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</si>
  <si>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</si>
  <si>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</si>
  <si>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</si>
  <si>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</si>
  <si>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</si>
  <si>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</si>
  <si>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</si>
  <si>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</si>
  <si>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</si>
  <si>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</si>
  <si>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</si>
  <si>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</si>
  <si>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</si>
  <si>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</si>
  <si>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</si>
  <si>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</si>
  <si>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</si>
  <si>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</si>
  <si>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</si>
  <si>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</si>
  <si>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</si>
  <si>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</si>
  <si>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</si>
  <si>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</si>
  <si>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</si>
  <si>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</si>
  <si>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</si>
  <si>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</si>
  <si>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</si>
  <si>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</si>
  <si>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</si>
  <si>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</si>
  <si>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</si>
  <si>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</si>
  <si>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</si>
  <si>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</si>
  <si>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</si>
  <si>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</si>
  <si>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</si>
  <si>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</si>
  <si>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</si>
  <si>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</si>
  <si>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</si>
  <si>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</si>
  <si>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</si>
  <si>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</si>
  <si>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</si>
  <si>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</si>
  <si>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</si>
  <si>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</si>
  <si>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</si>
  <si>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</si>
  <si>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</si>
  <si>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</si>
  <si>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</si>
  <si>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</si>
  <si>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</si>
  <si>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</si>
  <si>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</si>
  <si>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</si>
  <si>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</si>
  <si>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</si>
  <si>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</si>
  <si>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</si>
  <si>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</si>
  <si>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</si>
  <si>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</si>
  <si>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</si>
  <si>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</si>
  <si>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</si>
  <si>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</si>
  <si>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</si>
  <si>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</si>
  <si>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</si>
  <si>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</si>
  <si>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</si>
  <si>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</si>
  <si>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</si>
  <si>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</si>
  <si>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</si>
  <si>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</si>
  <si>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</si>
  <si>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</si>
  <si>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</si>
  <si>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</si>
  <si>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</si>
  <si>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</si>
  <si>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</si>
  <si>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</si>
  <si>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</si>
  <si>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</si>
  <si>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</si>
  <si>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</si>
  <si>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</si>
  <si>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</si>
  <si>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</si>
  <si>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</si>
  <si>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</si>
  <si>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</si>
  <si>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</si>
  <si>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</si>
  <si>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</si>
  <si>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</si>
  <si>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</si>
  <si>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</si>
  <si>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</si>
  <si>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Internas</t>
  </si>
  <si>
    <t>Externas</t>
  </si>
  <si>
    <t>Valoración antes de controles</t>
  </si>
  <si>
    <t>TOTAL</t>
  </si>
  <si>
    <t>Valoración después de controles</t>
  </si>
  <si>
    <t>Gestión del Cambio</t>
  </si>
  <si>
    <t>Descripción de los cambios efectuados</t>
  </si>
  <si>
    <t>Tratamiento del riesgo</t>
  </si>
  <si>
    <t>Fecha de registro</t>
  </si>
  <si>
    <t>Causas y efectos</t>
  </si>
  <si>
    <t>Instrumentos posiblemente afectados</t>
  </si>
  <si>
    <t>Análisis (antes de controles)</t>
  </si>
  <si>
    <t>Análisis (después de controles)</t>
  </si>
  <si>
    <t>Acciones de contingencia</t>
  </si>
  <si>
    <t>Categoría</t>
  </si>
  <si>
    <t>Otros procesos del Sistema de Gestión de Calidad</t>
  </si>
  <si>
    <t>Explicación de la valoración</t>
  </si>
  <si>
    <t>Opción de manejo</t>
  </si>
  <si>
    <t>Fecha de cambio</t>
  </si>
  <si>
    <t>Aspecto(s) que cambiaron</t>
  </si>
  <si>
    <t>MAPA DE RIESGOS INSTITUCIONAL</t>
  </si>
  <si>
    <t>Etiquetas de fila</t>
  </si>
  <si>
    <t>Total general</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</si>
  <si>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</si>
  <si>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</si>
  <si>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</si>
  <si>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</si>
  <si>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</si>
  <si>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</si>
  <si>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</si>
  <si>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</si>
  <si>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</si>
  <si>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</si>
  <si>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</si>
  <si>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</si>
  <si>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</si>
  <si>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</si>
  <si>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</si>
  <si>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</si>
  <si>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</si>
  <si>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</si>
  <si>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</si>
  <si>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No. Riesgos</t>
  </si>
  <si>
    <t>Total General</t>
  </si>
  <si>
    <t>Total Corrupción</t>
  </si>
  <si>
    <t>Total Gestión de procesos</t>
  </si>
  <si>
    <t>Tipo de Riesgo</t>
  </si>
  <si>
    <t>%</t>
  </si>
  <si>
    <t>IMPACTO</t>
  </si>
  <si>
    <t>PROBABILIDAD</t>
  </si>
  <si>
    <t>Bajo</t>
  </si>
  <si>
    <t>Alto</t>
  </si>
  <si>
    <t>Extremo</t>
  </si>
  <si>
    <t>Control Disciplinario</t>
  </si>
  <si>
    <t>Evaluación del Sistema de Control Interno</t>
  </si>
  <si>
    <t>Gestión Financiera</t>
  </si>
  <si>
    <t>Gestión Jurídica</t>
  </si>
  <si>
    <t>Número de riesgos</t>
  </si>
  <si>
    <t>VALORACIÓN ANTES DE CONTROLES (Número de riesgos)</t>
  </si>
  <si>
    <t>VALORACIÓN DESPUÉS DE CONTROLES (Número de riesgos)</t>
  </si>
  <si>
    <t>7868 Desarrollo institucional para una gestión pública eficiente</t>
  </si>
  <si>
    <t>Proyecto de inversión</t>
  </si>
  <si>
    <t>7869 Implementación del modelo de gobierno abierto, accesible e incluyente de Bogotá</t>
  </si>
  <si>
    <t>Subsecretaría Distrital de Fortalecimiento Institucional</t>
  </si>
  <si>
    <t>Proceso / Proyecto de inversión</t>
  </si>
  <si>
    <t>Objetivos estratégicos asociados</t>
  </si>
  <si>
    <t>Gestión de proyectos de inversión</t>
  </si>
  <si>
    <t>Total Gestión de proyectos de inversión</t>
  </si>
  <si>
    <t>Procesos / Proyectos de inversión</t>
  </si>
  <si>
    <t>Objetivo</t>
  </si>
  <si>
    <t>Alcance u objetivos específicos</t>
  </si>
  <si>
    <t>Líder de proceso o Gerente de proyecto</t>
  </si>
  <si>
    <t>Tipo de proceso o proyecto</t>
  </si>
  <si>
    <t>Descripción del riesgo</t>
  </si>
  <si>
    <t>Efectos (consecuencias)</t>
  </si>
  <si>
    <t>Trámites, OPA's y consultas asociados</t>
  </si>
  <si>
    <t>Proyectos de inversión asociados</t>
  </si>
  <si>
    <t>Probabilidad inherente</t>
  </si>
  <si>
    <t>Impacto inherente</t>
  </si>
  <si>
    <t>Valoración inherente</t>
  </si>
  <si>
    <t>Probabilidad residual</t>
  </si>
  <si>
    <t>Valoración residual</t>
  </si>
  <si>
    <t>Actividad clave o fase del proyecto</t>
  </si>
  <si>
    <t>Clasificación o tipo de riesgo</t>
  </si>
  <si>
    <t>Valor porcentual probabilidad inherente</t>
  </si>
  <si>
    <t>Valor porcentual impacto inherente</t>
  </si>
  <si>
    <t>Valor porcentual probabilidad residual</t>
  </si>
  <si>
    <t>impacto residual</t>
  </si>
  <si>
    <t>Valor porcentual impacto residual</t>
  </si>
  <si>
    <t>Acciones (características):
Probabilidad
---------------
Impacto</t>
  </si>
  <si>
    <t>Acciones contingencia</t>
  </si>
  <si>
    <t>Responsable de ejecución (acciones contingencia)</t>
  </si>
  <si>
    <t>Producto (acciones contingencia)</t>
  </si>
  <si>
    <t>Baja (2)</t>
  </si>
  <si>
    <t>Leve (1)</t>
  </si>
  <si>
    <t>Muy baja (1)</t>
  </si>
  <si>
    <t>Media (3)</t>
  </si>
  <si>
    <t>Alta (4)</t>
  </si>
  <si>
    <t>Muy alta (5)</t>
  </si>
  <si>
    <t>Posibilidad de afectación reputacional</t>
  </si>
  <si>
    <t>Posibilidad de afectación económica (o presupuestal)</t>
  </si>
  <si>
    <t>Oficina de Alta Consejería Distrital de Tecnologías de Información y Comunicaciones - TIC</t>
  </si>
  <si>
    <t>Oficina de Alta Consejería de Paz, Víctimas y Reconciliación</t>
  </si>
  <si>
    <t>Oficina Consejería de Comunicaciones</t>
  </si>
  <si>
    <t>Oficina de Tecnologías de la Información y las Comunicaciones</t>
  </si>
  <si>
    <t>Oficina de Control Interno</t>
  </si>
  <si>
    <t>xxx</t>
  </si>
  <si>
    <t xml:space="preserve"> </t>
  </si>
  <si>
    <t>Usuarios, productos y prácticas</t>
  </si>
  <si>
    <t xml:space="preserve">- Perdida de credibilidad entidades y usuarios
- Reprocesos en el desarrollo de los proyectos y/o asesorías
- Incumplimiento metas (Plan de desarrollo, proyecto de inversión) y objetivos institucionales
</t>
  </si>
  <si>
    <t>4. Promover procesos de transformación digital en la Secretaría General para aportar a la gestión pública eficiente.</t>
  </si>
  <si>
    <t xml:space="preserve">- -- Ningún trámite y/o procedimiento administrativo
</t>
  </si>
  <si>
    <t xml:space="preserve">- Procesos misionales y estratégicos misionales en el Sistema de Gestión de Calidad
</t>
  </si>
  <si>
    <t xml:space="preserve">- 7872 Transformación digital y gestión TIC
</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</si>
  <si>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</si>
  <si>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</si>
  <si>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Aceptar</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</si>
  <si>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</si>
  <si>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</si>
  <si>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</si>
  <si>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</si>
  <si>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</si>
  <si>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</si>
  <si>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</si>
  <si>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</si>
  <si>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</si>
  <si>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</si>
  <si>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</si>
  <si>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</si>
  <si>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 xml:space="preserve">Se realizan ajustes menores a las actividades de control preventivas (PC#5),(PC#7)  y detectiva (PC#8). </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</si>
  <si>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</si>
  <si>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</si>
  <si>
    <t xml:space="preserve">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</si>
  <si>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</si>
  <si>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</si>
  <si>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</si>
  <si>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Fraude interno</t>
  </si>
  <si>
    <t xml:space="preserve">- Presiones o motivaciones individuales, sociales o colectivas, que inciten a realizar conductas contrarias al deber ser.
</t>
  </si>
  <si>
    <t xml:space="preserve">- Ningún otro proceso en el Sistema de Gestión de Calidad
</t>
  </si>
  <si>
    <t xml:space="preserve">- No aplica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</si>
  <si>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</si>
  <si>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Se tienen dos actividades que actúan como puntos de control para prevención y detección del riesgo sin embargo, la zona con y sin controles permanece constante, ubicándose en zona extrema (1.5)</t>
  </si>
  <si>
    <t>Reducir</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</si>
  <si>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</si>
  <si>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Ejecución y administración de procesos</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</si>
  <si>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</si>
  <si>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</si>
  <si>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3. Consolidar una gestión pública eficiente, a través del desarrollo de capacidades institucionales, para contribuir a la generación de valor público.</t>
  </si>
  <si>
    <t xml:space="preserve">- Todos los procesos en el Sistema de Gestión de Calidad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</si>
  <si>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</si>
  <si>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</si>
  <si>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</si>
  <si>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</si>
  <si>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</si>
  <si>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</si>
  <si>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</si>
  <si>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</si>
  <si>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</si>
  <si>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</si>
  <si>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</si>
  <si>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</si>
  <si>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</si>
  <si>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</si>
  <si>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</si>
  <si>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</si>
  <si>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</si>
  <si>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</si>
  <si>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</si>
  <si>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Identificación del riesgo
Análisis de controles
Tratamiento del riesgo</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</si>
  <si>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</si>
  <si>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</si>
  <si>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</si>
  <si>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</si>
  <si>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</si>
  <si>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</si>
  <si>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</si>
  <si>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</si>
  <si>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</si>
  <si>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</si>
  <si>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</si>
  <si>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</si>
  <si>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</si>
  <si>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</si>
  <si>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</si>
  <si>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Creación del riesgo</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</si>
  <si>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</si>
  <si>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</si>
  <si>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</si>
  <si>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</si>
  <si>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- 7867 Generación de los lineamientos de comunicación del Distrito para construir ciudad y ciudadanía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</si>
  <si>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</si>
  <si>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Jefe Oficina Consejería de Comunicaciones
- Jefe Oficina Consejería de Comunicaciones
- Jefe Oficina Consejería de Comunicaciones
- Jefe Oficina Consejería de Comunicaciones</t>
  </si>
  <si>
    <t xml:space="preserve">Creación de este riesgo con forme a lo establecido en el perfil del proyecto de inversión  7867 "generación de los lineamientos de comunicación del distrito para construir ciudad y ciudadanía".  </t>
  </si>
  <si>
    <t>Modificación de  la redacción de las actividades de control frente a la probabilidad y el impacto.
Se reprograma la fecha de finalización de la A.P # 33 - 2021 Aplicativo SIG - A.P # 758 Aplicativo CHIE.</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</si>
  <si>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</si>
  <si>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</si>
  <si>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</si>
  <si>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</si>
  <si>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 xml:space="preserve">- Impresión de artes gráficas para las entidades del Distrito Capital (OPA)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</si>
  <si>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</si>
  <si>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</si>
  <si>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xml:space="preserve">Creación de este riesgo conforme a lo establecido en el perfil del proyecto de inversión No 7867 "Generación de los lineamientos de comunicación del distrito para construir ciudad y ciudadanía".  </t>
  </si>
  <si>
    <t>Modificación de  la redacción de las actividades de control frente a la probabilidad y al impacto.
Se reprograma la fecha de finalización de la A.P # 33 - 2021 Aplicativo SIG - A.P # 758 Aplicativo CHIE.</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</si>
  <si>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</si>
  <si>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</si>
  <si>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</si>
  <si>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</si>
  <si>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- 7873 Fortalecimiento de la capacidad institucional de la Secretaría General
</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</si>
  <si>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</si>
  <si>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</si>
  <si>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Director(a) de Contratación
- Director(a) de Contratación
- Director(a) de Contratación
- Director(a) de Contratación</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</si>
  <si>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</si>
  <si>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</si>
  <si>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</si>
  <si>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</si>
  <si>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</si>
  <si>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</si>
  <si>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
Se definieron acciones de tratamiento.</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</si>
  <si>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</si>
  <si>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</si>
  <si>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</si>
  <si>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</si>
  <si>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</si>
  <si>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</si>
  <si>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</si>
  <si>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</si>
  <si>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</si>
  <si>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</si>
  <si>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</si>
  <si>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</si>
  <si>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</si>
  <si>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</si>
  <si>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</si>
  <si>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</si>
  <si>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</si>
  <si>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</si>
  <si>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t>
  </si>
  <si>
    <t>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</si>
  <si>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 xml:space="preserve">Se ajustó el análisis de los controles preventivos y detectivos respecto a la actividad No 1 respectivamente en el sentido que se agregó una evidencia esencial para el control  como lo es el " certificado de cumplimiento- formato 4220000-FT431" y se condicionan las mismas frente a su presentación con la expresión "si a ello hubiere lugar".
Teniendo en cuenta el perfil del proyecto de inversión  7873 , se elimina la asociación del mismo en la fila 60, ya que las actividades de control del riesgo  no  guardan  relación con las medidas de mitigación de los  riesgos del proyecto de inversión. </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</si>
  <si>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</si>
  <si>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</si>
  <si>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</si>
  <si>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</si>
  <si>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</si>
  <si>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</si>
  <si>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</si>
  <si>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</si>
  <si>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</si>
  <si>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</si>
  <si>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</si>
  <si>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</si>
  <si>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frecuencia.
Se ajustó la calificación del impacto.
Se ajustó la redacción y evaluación de los controles según los criterios definidos.
Se incluyeron los controles correctivos
Se ajustaron las acciones de contingencia.
Se definieron acciones de tratamiento.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</si>
  <si>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</si>
  <si>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</si>
  <si>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</si>
  <si>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</si>
  <si>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</si>
  <si>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</si>
  <si>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</si>
  <si>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</si>
  <si>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</si>
  <si>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</si>
  <si>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</si>
  <si>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</si>
  <si>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</si>
  <si>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</si>
  <si>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</si>
  <si>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</si>
  <si>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</si>
  <si>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definieron acciones de tratamiento.</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</si>
  <si>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</si>
  <si>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</si>
  <si>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</si>
  <si>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</si>
  <si>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</si>
  <si>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</si>
  <si>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</si>
  <si>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</si>
  <si>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</si>
  <si>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Análisis antes de controles
Análisis después de controles
Tratamiento del riesgo</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</si>
  <si>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</si>
  <si>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Teniendo en cuenta el perfil del proyecto de inversión  7873 , se elimina la asociación del mismo en la fila 60, ya que las actividades de control del riesgo  no  guardan  relación con las medidas de mitigación de los  riesgos del proyecto de inversión. </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</si>
  <si>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</si>
  <si>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</si>
  <si>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</si>
  <si>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</si>
  <si>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</si>
  <si>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</si>
  <si>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</si>
  <si>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</si>
  <si>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</si>
  <si>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</si>
  <si>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</si>
  <si>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</si>
  <si>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</si>
  <si>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</si>
  <si>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 xml:space="preserve">- Presiones o motivaciones individuales, sociales o colectivas que inciten a realizar conductas contrarias al deber ser.
- Presión o exigencias por parte de personas interesadas o motivación individual en el resultado del proceso disciplinario.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</si>
  <si>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</si>
  <si>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</si>
  <si>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</si>
  <si>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</si>
  <si>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</si>
  <si>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</si>
  <si>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</si>
  <si>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</si>
  <si>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</si>
  <si>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</si>
  <si>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Identificación del riesgo
Análisis de controles
Análisis después de controles
Tratamiento del riesgo</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</si>
  <si>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</si>
  <si>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</si>
  <si>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</si>
  <si>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</si>
  <si>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</si>
  <si>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</si>
  <si>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</si>
  <si>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Jefe Oficina Asesora de Planeación
- Jefe Oficina Asesora de Planeación
- Los profesionales de la  Oficina Asesora de Planeación
- Jefe Oficina Asesora de Planeación
- Jefe Oficina Asesora de Planeación</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</si>
  <si>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</si>
  <si>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</si>
  <si>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</si>
  <si>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</si>
  <si>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</si>
  <si>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Se asoció el riesgo al proyecto de inversión 7873 Fortalecimiento de la capacidad institucional de la Secretaría General.</t>
  </si>
  <si>
    <t>En el marco de la actualización del procedimiento 4202000-PR-365 " Modificaciones al presupuesto de los proyectos de inversión", se actualizó el control de la actividad 2, la cual se fortaleció en cuanto a los registros que quedan como aplicación del control, de conformidad con la observación identificada en la auditoría de calidad.</t>
  </si>
  <si>
    <t xml:space="preserve">Identificación del riesgo
Análisis antes de controles
Análisis de controles
Análisis después de controles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</si>
  <si>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actualizó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</si>
  <si>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</si>
  <si>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</si>
  <si>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</si>
  <si>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</si>
  <si>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</si>
  <si>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</si>
  <si>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</si>
  <si>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</si>
  <si>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</si>
  <si>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</si>
  <si>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</si>
  <si>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Se retiran actividades de control detectivas PR-006 Auditorias internas de gestión y PR-361 Auditorias internas de calidad y se cambia la tipología del riesgo.</t>
  </si>
  <si>
    <t>Se actualiza la identificación del riesgo, actividad clave, las evidencias que soportan la probabilidad antes de controles, las actividades de control frente a la probabilidad y el impacto y las actividades después de controles.</t>
  </si>
  <si>
    <t>Se retiran actividades de control detectivas PR-006 Auditorias internas de gestión y PR-361 Auditorias internas de calidad.</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</si>
  <si>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</si>
  <si>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</si>
  <si>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Pérdida de credibilidad institucional
- Desbalance de línea en planta de producción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</si>
  <si>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</si>
  <si>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</si>
  <si>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Revisión y actualización de mapa de riesgos según el reporte de monitoreo efectuado a corte 31 de diciembre de 2019. Incluir actividades para el fortalecimiento de controles y acciones posteriores y de tratamiento del riesgo.</t>
  </si>
  <si>
    <t>Fila 60. Cambio de proyecto de inversión
Fila 126: Cambio ejecución a "Siempre"
Fila 128: Cambio ejecución a "Siempre"
Fila 142: Cambio ejecución a "Siempre"
Fila 176: Cambio automático a "Moderado"
Fila 214: Se borra AC32 - 2020
Fila 239: Se borra AC 32 - 2020
Fila 240: Se complementa nomenclatura de AP
Fila 241: Se complementa nomenclatura de AP</t>
  </si>
  <si>
    <t>Se ajustó la identificación del riesgo.
Se ajustó la redacción y evaluación de los controles según los criterios definidos.
Se incluyeron los controles correctivos.
Se ajustaron las acciones de contingencia.
Se actualizó el contexto de la gestión del proceso.</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</si>
  <si>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</si>
  <si>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</si>
  <si>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</si>
  <si>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Revisión y actualización de mapa de riesgos según el reporte de monitoreo efectuado a corte 31 de diciembre de 2019.</t>
  </si>
  <si>
    <t>Fila 60. Se modifica proyecto de inversión.</t>
  </si>
  <si>
    <t xml:space="preserve">- Procesos misionales en el Sistema de Gestión de Calidad
- Procesos de apoyo operativo en el Sistema de Gestión de Calidad
</t>
  </si>
  <si>
    <t>Identificación del riesgo
Análisis antes de controles
Análisis de controles
Tratamiento del riesgo</t>
  </si>
  <si>
    <t xml:space="preserve">
Análisis antes de controles
Tratamiento del riesgo</t>
  </si>
  <si>
    <t>Fallas tecnológicas</t>
  </si>
  <si>
    <t>Creación del mapa de riesgos.</t>
  </si>
  <si>
    <t xml:space="preserve">
Análisis de controles
Análisis después de controles
</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</si>
  <si>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</si>
  <si>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</si>
  <si>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</si>
  <si>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</si>
  <si>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 xml:space="preserve">- Constante cambio en la normatividad y exceso de la misma.
</t>
  </si>
  <si>
    <t xml:space="preserve">Identificación del riesgo
Análisis de controles
Análisis después de controles
</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</si>
  <si>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</si>
  <si>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</si>
  <si>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</si>
  <si>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</si>
  <si>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Se cambia tipo de riesgo, a tipo de riesgo de cumplimiento</t>
  </si>
  <si>
    <t>Se actualiza en la parte de probabilidad del riesgo por frecuencia, se registro de las evidencias que soportan la no materialización del riesgo.</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</si>
  <si>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</si>
  <si>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</si>
  <si>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</si>
  <si>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</si>
  <si>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</si>
  <si>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</si>
  <si>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</si>
  <si>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Se actualiza el contexto de la gestión del proceso.
Se identifica un riesgo único de gestión con la nueva estructura de identificación del riesgo.
Se evalúa la probabilidad por exposición.
Se evalúa el impacto.
Se redacta y evalúa la acción de control.
Se define controles correctivos.
Se define acciones de contingencia.</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</si>
  <si>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</si>
  <si>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</si>
  <si>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</si>
  <si>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</si>
  <si>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</si>
  <si>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</si>
  <si>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 xml:space="preserve">Creación del mapa de riesgos.  </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</si>
  <si>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</si>
  <si>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 xml:space="preserve">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
</t>
  </si>
  <si>
    <t>Se ajusta la tipología del riesgo pasando de operativo a cumplimiento.
Se incluye la actividad de control para ""revisar la suscripción y/o renovación del compromiso de ética por parte del auditor</t>
  </si>
  <si>
    <t>Se define la propuesta de acciones de tratamiento a ejecutar durante la vigencia 2021</t>
  </si>
  <si>
    <t>Se indica que el riesgo no tiene proyectos de inversión vigentes asociados.
Se incluyen las acciones de tratamiento en el marco de la acción preventiva No 28</t>
  </si>
  <si>
    <t>Se redefine el riesgo, según la guía del DAFP.
Se define una acción de tratamiento.
Este riesgo absorbe el riesgo de corrupción: "Decisiones ajustadas a intereses propios o de terceros al Omitir la comunicación de hechos irregulares conocidos por la Oficina de Control Interno, para obtener beneficios a los que no haya lugar"</t>
  </si>
  <si>
    <t>Posibilidad de afectación reputacional por no lograr fortalecer la administración y la gestión pública distrital, debido a deficiencias al planificar, diseñar y/o ejecutar los cursos y/o diplomados de formación</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</si>
  <si>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</si>
  <si>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Procesos misionales en el Sistema de Gestión de Calidad
</t>
  </si>
  <si>
    <t xml:space="preserve">- 7868 Desarrollo institucional para una gestión pública eficiente
</t>
  </si>
  <si>
    <t xml:space="preserve">Creación Mapa de riesgos </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</si>
  <si>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</si>
  <si>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</si>
  <si>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</si>
  <si>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</si>
  <si>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</si>
  <si>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</si>
  <si>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Se ajusta el objetivo del proceso de acuerdo con los ajustes realizados en la caracterización del proceso.</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</si>
  <si>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</si>
  <si>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</si>
  <si>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</si>
  <si>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</si>
  <si>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</si>
  <si>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</si>
  <si>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</si>
  <si>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</si>
  <si>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Se define una actividad de control como detectiva y definición de Plan de Contingencia.</t>
  </si>
  <si>
    <t xml:space="preserve">
Análisis antes de controles
Análisis después de controles
</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</si>
  <si>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</si>
  <si>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</si>
  <si>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</si>
  <si>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</si>
  <si>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Actualización de controles de acuerdo a las nuevas versiones de procedimientos.</t>
  </si>
  <si>
    <t>Se realiza actualización con respecto a categoría "Sin asociación a los proyectos de inversión"</t>
  </si>
  <si>
    <t>Se actualiza el contexto de la gestión del proceso.
Se ajusta la identificación del riesgo, ampliando el alcance con respecto a la nueva metodología.
Se incluye el riesgo errores (fallas o deficiencias) Cuenta Mensual de almacén,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</si>
  <si>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</si>
  <si>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</si>
  <si>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</si>
  <si>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</si>
  <si>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</si>
  <si>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</si>
  <si>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</si>
  <si>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</si>
  <si>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Identificación del riesgo
Análisis antes de controles
Análisis después de controles
Tratamiento del riesgo</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</si>
  <si>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</si>
  <si>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</si>
  <si>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</si>
  <si>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</si>
  <si>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</si>
  <si>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</si>
  <si>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Se actualiza el contexto de la gestión del proceso.
Se ajusta la identificación del riesgo, ampliando el alcance con respecto a la nueva metodología.
Se incluye el riesgo errores (fallas o deficiencias) en el ingreso y/o salida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</si>
  <si>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</si>
  <si>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</si>
  <si>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</si>
  <si>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</si>
  <si>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</si>
  <si>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</si>
  <si>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</si>
  <si>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actualiza el contexto de la gestión del proceso.
Se ajusta la identificación del riesgo, ampliando el alcance con respecto a la nueva metodología.
Se incluye el riesgo errores (fallas o deficiencias) en el control y seguimiento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</si>
  <si>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 xml:space="preserve">- Dificultad en la articulación de actividades comunes a las dependencias.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</si>
  <si>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</si>
  <si>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</si>
  <si>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</si>
  <si>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</si>
  <si>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</si>
  <si>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</si>
  <si>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</si>
  <si>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</si>
  <si>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</si>
  <si>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 xml:space="preserve">- Desconocimiento por parte de algunos funcionarios acerca de las funciones de la entidad y elementos de la plataforma estratégica.
</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</si>
  <si>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</si>
  <si>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</si>
  <si>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</si>
  <si>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</si>
  <si>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Se ajustó proyectos de inversión posiblemente afectados, teniendo en cuenta que el riesgo no esta asociado a los riesgos del proyecto de inversión.</t>
  </si>
  <si>
    <t>Se ajustó la redacción de las actividades de control preventivo y detectivo, acorde con la actualización efectuada al procedimiento 2212500-PR-310..</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</si>
  <si>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</si>
  <si>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</si>
  <si>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</si>
  <si>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</si>
  <si>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</si>
  <si>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</si>
  <si>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</si>
  <si>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</si>
  <si>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</si>
  <si>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</si>
  <si>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</si>
  <si>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Se ajustan los controles detectivos y preventivos en coherencia con la actualización del procedimiento Administración del Modelo Multicanal de Servicio a la Ciudadanía (2213300-PR-036) versión 14.</t>
  </si>
  <si>
    <t xml:space="preserve">Se ajustan los controles detectivos y preventivos en coherencia con la actualización del procedimiento Administración del Modelo Multicanal de Servicio a la Ciudadanía (2213300-PR-036) versión 15.				</t>
  </si>
  <si>
    <t>Se actualiza el contexto de la gestión del proceso.
Se ajusta la identificación del riesgo, modificando la actividad clave relacionada.
Se define la probabilidad por exposición.
Se ajusta la calificación del impacto.
Se ajusta la redacción y evaluación de los controles según los criterios definidos.
Se incluyeron los controles correctivos..</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</si>
  <si>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</si>
  <si>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</si>
  <si>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</si>
  <si>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</si>
  <si>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</si>
  <si>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</si>
  <si>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Se ajustan los controles detectivos y preventivos en coherencia con la actualización del procedimiento Administración del Modelo Multicanal de Servicio a la Ciudadanía (2213300-PR-036) versión 15.</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</si>
  <si>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ajusta la redacción de las acciones de contingencia.</t>
  </si>
  <si>
    <t xml:space="preserve">- Presiones o motivaciones de los ciudadanos que incitan al servidor público a realizar conductas contrarias al deber ser.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</si>
  <si>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</si>
  <si>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</si>
  <si>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</si>
  <si>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</si>
  <si>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</si>
  <si>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</si>
  <si>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</si>
  <si>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</si>
  <si>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</si>
  <si>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</si>
  <si>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</si>
  <si>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</si>
  <si>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</si>
  <si>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</si>
  <si>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</si>
  <si>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</si>
  <si>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</si>
  <si>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</si>
  <si>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</si>
  <si>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</si>
  <si>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</si>
  <si>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</si>
  <si>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</si>
  <si>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</si>
  <si>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</si>
  <si>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</si>
  <si>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</si>
  <si>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</si>
  <si>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</si>
  <si>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cambió la opción de manejo del riesgo a "aceptar".</t>
  </si>
  <si>
    <t xml:space="preserve">Se ajustan los controles detectivos y preventivos en coherencia con la actualización del procedimiento Direccionamiento de Peticiones Ciudadanas (2212200-PR-291) versión 12.
</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</si>
  <si>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</si>
  <si>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</si>
  <si>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</si>
  <si>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</si>
  <si>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</si>
  <si>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</si>
  <si>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</si>
  <si>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</si>
  <si>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</si>
  <si>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</si>
  <si>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</si>
  <si>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</si>
  <si>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Se actualiza el contexto de la gestión del proceso.
Se ajusta la identificación del riesgo.
Se ajusta la calificación del impacto.
Se ajusta la redacción y evaluación de los controles según los criterios definidos.
Se incluyeron los controles correctivos.
Se define acción de contingencia.</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</si>
  <si>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</si>
  <si>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</si>
  <si>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</si>
  <si>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</si>
  <si>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</si>
  <si>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</si>
  <si>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</si>
  <si>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</si>
  <si>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</si>
  <si>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</si>
  <si>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Se actualiza el contexto de la gestión del proceso.
Se ajusta la identificación del riesgo.
Se ajusta la calificación del impacto.
Se ajusta la redacción y evaluación de los controles según los criterios definidos.
Se incluyeron los controles correctivos..</t>
  </si>
  <si>
    <t>Posibilidad de afectación económica (o presupuestal) por información inconsistente en los cobros a las entidades, debido a errores (fallas o deficiencias) en la elaboración de facturas por el uso de los espacios de los CADE y SuperCADE</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</si>
  <si>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</si>
  <si>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</si>
  <si>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</si>
  <si>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Se ajustan los controles detectivos y preventivos en coherencia con la actualización del procedimiento Facturación y cobro por concepto de uso de espacios en los SUPERCADE y CADE (422000-PR-377) versión 03.</t>
  </si>
  <si>
    <t>Se ajustan los controles detectivos y preventivos en coherencia con la actualización del procedimiento Facturación y cobro por concepto de uso de espacios en los SUPERCADE y CADE (422000-PR-377) versión 04.</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</si>
  <si>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las acciones de contingencia.</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</si>
  <si>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</si>
  <si>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</si>
  <si>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</si>
  <si>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</si>
  <si>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</si>
  <si>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Creación del Riesgo</t>
  </si>
  <si>
    <t xml:space="preserve">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</si>
  <si>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</si>
  <si>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Cambia redacción procedimiento de consulta y gestión de las solicitudes internas
Se incluye control de calidad frente al procedimiento de digitalización
Acciones de tratamiento se modifican</t>
  </si>
  <si>
    <t>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</si>
  <si>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</si>
  <si>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</si>
  <si>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</si>
  <si>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</si>
  <si>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</si>
  <si>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</si>
  <si>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</si>
  <si>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</si>
  <si>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</si>
  <si>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</si>
  <si>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</si>
  <si>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</si>
  <si>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</si>
  <si>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Se ajusto el nombre del riesgo
Se realizó la valoración antes y después de controles frente a frecuencia e impacto.
Se incluyen controles detectivos frente al riesgo.
Se propuso un plan de contingencia frente a la materialización del riesgo. </t>
  </si>
  <si>
    <t>1.Se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</si>
  <si>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t>
  </si>
  <si>
    <t xml:space="preserve">Se modifica la fecha de finalización de las acciones preventivas número 6 y 23, conforme a las fechas de finalización reprogramadas en el aplicativo SIG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</si>
  <si>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acciones de tratamiento.</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</si>
  <si>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</si>
  <si>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</si>
  <si>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</si>
  <si>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</si>
  <si>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</si>
  <si>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</si>
  <si>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</si>
  <si>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</si>
  <si>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</si>
  <si>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</si>
  <si>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</si>
  <si>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</si>
  <si>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</si>
  <si>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</si>
  <si>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</si>
  <si>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</si>
  <si>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</si>
  <si>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Se ajustó el nombre del riesgo
Se realizó la valoración antes y después de controles frente a frecuencia e impacto.
Se incluyen controles detectivos frente al riesgo.
Se propuso un plan de contingencia frente a la materialización del riesgo.</t>
  </si>
  <si>
    <t>Se incluyen en el SIG nuevas acciones preventivas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</si>
  <si>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</si>
  <si>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Se modifica la fecha de finalización de la acción preventiva número 12, conforme a la fecha de finalización reprogramada en el aplicativo SIG</t>
  </si>
  <si>
    <t>Se actualiza el contexto de la gestión del proceso. 
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Se ajustó la redacción y evaluación de los controles según los criterios definidos. 
Se incluyeron los controles correctivos. 
Se ajustaron las acciones de contingencia. 
Se definieron acciones de tratamiento.</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</si>
  <si>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</si>
  <si>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</si>
  <si>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</si>
  <si>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</si>
  <si>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mapa de riesgos Gestión Jurídica</t>
  </si>
  <si>
    <t>-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Mapa de riesgo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</si>
  <si>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</si>
  <si>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</si>
  <si>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</si>
  <si>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</si>
  <si>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</si>
  <si>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</si>
  <si>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</si>
  <si>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</si>
  <si>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ajustó la identificación del riesgo, según los parámetros de redacción.
Se complementó y validó el análisis de causas, así como las consecuencias que se pueden ocasionar con la materialización del riesgo </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</si>
  <si>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</si>
  <si>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</si>
  <si>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</si>
  <si>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Mapa de riesgo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</si>
  <si>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</si>
  <si>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</si>
  <si>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</si>
  <si>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</si>
  <si>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</si>
  <si>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</si>
  <si>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</si>
  <si>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Mapa de riesgo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</si>
  <si>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</si>
  <si>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</si>
  <si>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</si>
  <si>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</si>
  <si>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</si>
  <si>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</si>
  <si>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</si>
  <si>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</si>
  <si>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</si>
  <si>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</si>
  <si>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</si>
  <si>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</si>
  <si>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</si>
  <si>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</si>
  <si>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Posibilidad de afectación reputacional por baja disponibilidad de los servicios tecnológicos, debido a errores (Fallas o Deficiencias)  en la administración y gestión de los recursos de infraestructura tecnológica</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</si>
  <si>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</si>
  <si>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</si>
  <si>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</si>
  <si>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</si>
  <si>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</si>
  <si>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</si>
  <si>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</si>
  <si>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</si>
  <si>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</si>
  <si>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</si>
  <si>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Director(a) de Talento Humano
- Profesional Universitario de Talento Humano. 
- Profesional Universitario de Talento Humano. 
- Profesional Universitario de Talento Humano. 
- Director(a) de Talento Humano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</si>
  <si>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</si>
  <si>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</si>
  <si>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</si>
  <si>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</si>
  <si>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</si>
  <si>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</si>
  <si>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</si>
  <si>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</si>
  <si>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xml:space="preserve">Se modificó la fecha de finalización de la acción de tratamiento "Alinear actividades y puntos de control del procedimiento   4232000-PR-372 - Gestión de Peligros, Riesgos y Amenazas  con los controles preventivos y detectivos definidos en el mapa de riesgo del proceso de Gestión de Seguridad y Salud en el Trabajo" pasando del 01-08-2022 al 30-06-2022, unificándola con las fechas definidas para esta misma acción en las fichas de riesgos No 1, 2 y 3.  </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</si>
  <si>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</si>
  <si>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</si>
  <si>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</si>
  <si>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</si>
  <si>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</si>
  <si>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1) y el impacto (2 menor).  Por lo tanto el resultado después de los controles continúa siendo (Bajo).</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</si>
  <si>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</si>
  <si>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</si>
  <si>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Se actualiza el contexto de la gestión del proceso
Se ajusta la identificación del riesgo, ampliando su alcance
Se define la probabilidad por exposición
Se ajustó la calificación del impacto
Se ajustó la redacción y evaluación de los controles según los criterios definidos
Se incluyeron los controles correctivos 
Se ajustaron las acciones de contingencia</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</si>
  <si>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</si>
  <si>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</si>
  <si>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</si>
  <si>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</si>
  <si>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</si>
  <si>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</si>
  <si>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</si>
  <si>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</si>
  <si>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 xml:space="preserve">Se ajusta la actividad 16 como actividad de control, conforme con la actividad 2 de la acción preventiva No. 2 asociada al proceso Gestión de Servicios Administrativos. </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</si>
  <si>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</si>
  <si>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</si>
  <si>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</si>
  <si>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</si>
  <si>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Se determina la probabilidad (Muy baja (1)) ya que las actividades de control preventivas son fuertes y mitigan la mayoría de las causas. El riesgo no disminuye el impacto.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</si>
  <si>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</si>
  <si>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</si>
  <si>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</si>
  <si>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</si>
  <si>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Se actualiza el contexto de la gestión del proceso
Se ajusta la identificación del riesgo, ampliando su alcance
Se define la probabilidad por frecuencia
Se ajustó la calificación del impacto
Se ajustó la redacción y evaluación de los controles según los criterios definidos
Se incluyeron los controles correctivos 
Se ajustaron las acciones de contingencia</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</si>
  <si>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</si>
  <si>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</si>
  <si>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Detrimento patrimonial
- Insatisfacción por parte de los usuarios interno y externos
- Pérdida de confianza por parte de los usuarios internos y externos
- Incumplimiento de metas establecidas
</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</si>
  <si>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</si>
  <si>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</si>
  <si>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</si>
  <si>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</si>
  <si>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Posibilidad de afectación reputacional por incumplimiento en la entrega de comunicaciones oficiales y tramite de actos administrativos, debido a errores (fallas o deficiencias) en la gestión, trámite y/o expedición de los mismos</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</si>
  <si>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</si>
  <si>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</si>
  <si>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</si>
  <si>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</si>
  <si>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Se actualiza el contexto de la gestión del proceso.
Se ajusta la identificación del riesgo.
Se define la probabilidad por exposición.
Se ajustó la calificación del impacto.
Se ajustó la redacción y evaluación de los controles según los criterios definidos.
Se ajustan los controles preventivos y detectivos.
Se incluyeron los controles correctivos.
Se ajustaron las acciones de contingencia.</t>
  </si>
  <si>
    <t>Se actualizaron las fechas de finalización de las acciones acorde con el aplicativo SIG y los memorandos de solicitud de cierre y reprogramación.</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</si>
  <si>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cambió la opción de manejo del riesgo a "aceptar".
Se ajusta la redacción de las acciones de contingencia.</t>
  </si>
  <si>
    <t xml:space="preserve">- Cambios de estructura organizacional que afecten el desempeño del proceso de gestión documental.
- Altos costos de la tecnología.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</si>
  <si>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</si>
  <si>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</si>
  <si>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</si>
  <si>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</si>
  <si>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</si>
  <si>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</si>
  <si>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</si>
  <si>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</si>
  <si>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</si>
  <si>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</si>
  <si>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</si>
  <si>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</si>
  <si>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</si>
  <si>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</si>
  <si>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</si>
  <si>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</si>
  <si>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</si>
  <si>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</si>
  <si>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</si>
  <si>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</si>
  <si>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</si>
  <si>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</si>
  <si>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</si>
  <si>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</si>
  <si>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 La solicitud se realizó a través del memorando No 3-2020-28413.</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</si>
  <si>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</si>
  <si>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</si>
  <si>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</si>
  <si>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</si>
  <si>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</si>
  <si>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</si>
  <si>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</si>
  <si>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</si>
  <si>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</si>
  <si>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</si>
  <si>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</si>
  <si>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2211300-PR-221.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</si>
  <si>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las acciones de tratamiento.</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</si>
  <si>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</si>
  <si>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Desviación de los recursos públicos 
- Detrimento patrimonial
- Investigaciones disciplinarias, fiscales y/o penales
- Generación de reprocesos y desgaste administrativo.
</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</si>
  <si>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</si>
  <si>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</si>
  <si>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</si>
  <si>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</si>
  <si>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</si>
  <si>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</si>
  <si>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 xml:space="preserve">
Se actualizó el contexto de la gestión del proceso.
Se ajustó la identificación del riesgo.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Se definieron las acciones de tratamiento.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</si>
  <si>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</si>
  <si>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</si>
  <si>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</si>
  <si>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</si>
  <si>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</si>
  <si>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</si>
  <si>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</si>
  <si>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</si>
  <si>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</si>
  <si>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</si>
  <si>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</si>
  <si>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</si>
  <si>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</si>
  <si>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</si>
  <si>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</si>
  <si>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</si>
  <si>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</si>
  <si>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</si>
  <si>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Se ajustaron todas las actividades de control de acuerdo con la modificación realizada en el  procedimiento  Gestión Contable 2211400-PR-025   con versión 16</t>
  </si>
  <si>
    <t>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</si>
  <si>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</si>
  <si>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</si>
  <si>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</si>
  <si>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</si>
  <si>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</si>
  <si>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</si>
  <si>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</si>
  <si>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Se incluyeron las perspectivas para los efectos de la materialización del riesgo.
Se ajusta la explicación de la valoración obtenida antes y después de controles.</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</si>
  <si>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</si>
  <si>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</si>
  <si>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</si>
  <si>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</si>
  <si>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</si>
  <si>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</si>
  <si>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</si>
  <si>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</si>
  <si>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</si>
  <si>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</si>
  <si>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</si>
  <si>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 xml:space="preserve">
Análisis después de controles
Tratamiento del riesgo</t>
  </si>
  <si>
    <t>Se reprogramaron las actividades asociadas a las acciones preventivas #44 y #26
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</si>
  <si>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</si>
  <si>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</si>
  <si>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</si>
  <si>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</si>
  <si>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</si>
  <si>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Se actualiza el contexto de la gestión del proceso
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</si>
  <si>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</si>
  <si>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</si>
  <si>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Se ajustaron todas las actividades de control de acuerdo con la modificación realizada en el  procedimiento  2211400-PR-333 Gestión de pagos versión 06
Se reprogramó la actividad asociada a la acción preventiva #16</t>
  </si>
  <si>
    <t>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</si>
  <si>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</si>
  <si>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</si>
  <si>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</si>
  <si>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</si>
  <si>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</si>
  <si>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</si>
  <si>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</si>
  <si>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</si>
  <si>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</si>
  <si>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</si>
  <si>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</si>
  <si>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</si>
  <si>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</si>
  <si>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 xml:space="preserve">
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</si>
  <si>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</si>
  <si>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</si>
  <si>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</si>
  <si>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</si>
  <si>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</si>
  <si>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</si>
  <si>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</si>
  <si>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</si>
  <si>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</si>
  <si>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</si>
  <si>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</si>
  <si>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Director(a) Distrital de Relaciones Internacionales</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</si>
  <si>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</si>
  <si>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</si>
  <si>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La inestabilidad de la conectividad, indisponibilidad de servidores de información y vulnerabilidad en la seguridad informática. 
</t>
  </si>
  <si>
    <t xml:space="preserve">- Perdida de credibilidad y reputación de la DDRI  con actores Locales, Nacionales e Internacionales.
</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</si>
  <si>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</si>
  <si>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</si>
  <si>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</si>
  <si>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</si>
  <si>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</si>
  <si>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</si>
  <si>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</si>
  <si>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</si>
  <si>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</si>
  <si>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 xml:space="preserve">- Falta de información y apropiación de los objetivos de desarrollo y transformación de ciudad.  La cultura organizacional está centrada en los procesos y procedimientos en los cuales cada quien interviene.
</t>
  </si>
  <si>
    <t xml:space="preserve">- Falta de continuidad en los programas y proyectos entre administraciones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</si>
  <si>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</si>
  <si>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</si>
  <si>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</si>
  <si>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</si>
  <si>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</si>
  <si>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Posibilidad de afectación económica (o presupuestal) por sanción de un ente de control, debido a fallas o deficiencias en el otorgamiento de la Atención o Ayuda Humanitaria Inmediata</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</si>
  <si>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</si>
  <si>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</si>
  <si>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</si>
  <si>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</si>
  <si>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</si>
  <si>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</si>
  <si>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xml:space="preserve">Creación del riesgo.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</si>
  <si>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</si>
  <si>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</si>
  <si>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</si>
  <si>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</si>
  <si>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</si>
  <si>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Se ajustó el análisis del riesgo en su explicación y nombre, así como sus causas y efectos.
Se verificó la probabilidad e impacto a partir de los responsables que conocen el riesgo en la operación.
Se ajustaron los controles a nivel preventivo y detectivo.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</si>
  <si>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</si>
  <si>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</si>
  <si>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</si>
  <si>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</si>
  <si>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</si>
  <si>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</si>
  <si>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</si>
  <si>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</si>
  <si>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"Se ajusto el análisis del riesgo en su explicación y nombre, así como sus causas y efectos.
Se verifico la probabilidad e impacto a partir de los responsables que conocen el riesgo en la operación.
Se ajustarnos los controles a nivel preventivo y detectivo."</t>
  </si>
  <si>
    <t xml:space="preserve">Se definió el plan de tratamiento.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</si>
  <si>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reprograman las fechas de finalización de las acciones de mejora</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</si>
  <si>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</si>
  <si>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</si>
  <si>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</si>
  <si>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</si>
  <si>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Se realizó el análisis de probabilidad por frecuencia y por tanto se redujo la valoración del riesgo antes de controles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</si>
  <si>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</si>
  <si>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</si>
  <si>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</si>
  <si>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formulo acción de tratamiento</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</si>
  <si>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</si>
  <si>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</si>
  <si>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Subsecretaria Distrital de Fortalecimiento Institucional</t>
  </si>
  <si>
    <t>Desarrollo y fortalecimiento institucional</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</si>
  <si>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</si>
  <si>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</si>
  <si>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</si>
  <si>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</si>
  <si>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</si>
  <si>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</si>
  <si>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</si>
  <si>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</si>
  <si>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</si>
  <si>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</si>
  <si>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</si>
  <si>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Actualización de  los riesgos del proyecto 7868 de acuerdo con la metodología de gestión de riesgos de proyectos.</t>
  </si>
  <si>
    <t>Actualización de  los riesgos del proyecto 7868 de acuerdo con la actualización del  Procedimiento 2210111-PR-214 Gestión del riesgo.</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</si>
  <si>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</si>
  <si>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</si>
  <si>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</si>
  <si>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</si>
  <si>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</si>
  <si>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</si>
  <si>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</si>
  <si>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</si>
  <si>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</si>
  <si>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</si>
  <si>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</si>
  <si>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</si>
  <si>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</si>
  <si>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</si>
  <si>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</si>
  <si>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</si>
  <si>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</si>
  <si>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Creación del riesgo Posibilidad de desarticulación interinstitucional para desarrollar el modelo de Gobierno Abierto</t>
  </si>
  <si>
    <t>Actualización de las fechas de las acciones "Documentar la naturaleza y características de la coordinación GAB" y Documentar las evidencias resultado de los controles en el marco del Sistema de Gestión de Calidad".</t>
  </si>
  <si>
    <t xml:space="preserve">
Se actualizó el contexto del proyecto de inversión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</si>
  <si>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</si>
  <si>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Creación del riesgo Posibilidad de que se tomen decisiones inadecuadas para la implementación del modelo de Gobierno Abierto de Bogotá</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</si>
  <si>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</si>
  <si>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t>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t>
  </si>
  <si>
    <t>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 se elimina, ya que es una acción que contempla varias líneas argumentativas con un alcance mayor a los controles definidos para el riesgo de corrupción.</t>
  </si>
  <si>
    <t xml:space="preserve">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t>
  </si>
  <si>
    <t>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t>
  </si>
  <si>
    <t>Se realiza reprogramación del cumplimiento de la acción 2 "(AP# 114 Aplicativo CHIE) Adelantar la actualización de la 4231000-GS-081-Guía para la estructuración de estudios previos" la cual queda para cumplimiento el 31/08/2022.</t>
  </si>
  <si>
    <t>Se eliminó la actividad de control N° 4, de tipo detectivo, asociada al procedimiento PR-195 "Interventoría y/o supervisión".</t>
  </si>
  <si>
    <t>Se actualizaron las actividades de control N° 3 y 5, de tipo detectivo, que se encuentran documentadas en el procedimiento PR-382 Manejo de Caja Menor, que fue actualizado en enero de 2022 a su versión 02, para su correspondencia exacta en forma de redacción.</t>
  </si>
  <si>
    <t>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t>
  </si>
  <si>
    <t xml:space="preserve">Se ajustan los controles detectivos y preventivos en coherencia con la actualización del procedimiento Direccionamiento de Peticiones Ciudadanas (2212200-PR-291) versión 13.
</t>
  </si>
  <si>
    <t>Jefe de Oficina Jurídica</t>
  </si>
  <si>
    <t>Oficina Jurídica</t>
  </si>
  <si>
    <t>Jefe Oficina de Control Disciplinario Interno</t>
  </si>
  <si>
    <t>Oficina de Control Disciplinario Interno</t>
  </si>
  <si>
    <t>Se modificaron controles preventivos y detectivos en su redacción y características, de acuerdo con la actualización de los procedimientos PR-282, PR-362, PR-073 e instructivo IN-044.</t>
  </si>
  <si>
    <t xml:space="preserve">Se modificaron controles preventivos y detectivos en su redacción y características, de acuerdo con la actualización del  instructivo de Visitas guiadas en el Archivo de Bogotá 4213200-IN-071 </t>
  </si>
  <si>
    <t xml:space="preserve">
Se modificaron controles preventivos en su redacción, de acuerdo con la actualización  del  procedimiento Ingreso de Transferencias Secundarias al Archivo General de Bogotá D.C. 2215300-PR-282</t>
  </si>
  <si>
    <t xml:space="preserve">Se modificaron controles preventivos y detectivos en su redacción y características, de acuerdo con la actualización del procedimiento PR-299,  
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
Se actualizó la fecha de finalización de la acción 1094, de acuerdo a la reprogramación de la misma. </t>
  </si>
  <si>
    <t>Se ajustaron los controles conforme a la actualización del procedimiento</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</si>
  <si>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</si>
  <si>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Evaluación</t>
  </si>
  <si>
    <t>Adelantar los procesos disciplinarios en etapa de instrucción
Adelantar los procesos disciplinarios en etapa de juzgamiento ordinario o verbal
Adelantar los procesos disciplinarios en etapa de segunda instancia
Adelantar los procesos disciplinarios según el procedimiento ordinario (Ley 734 de 2002)</t>
  </si>
  <si>
    <t>Se actualiza el contexto del proceso.
Se actualiza la actividad clave según la nueva ficha de caracterización del proceso.
Se actualiza las causas internas y consecuencias.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t>
  </si>
  <si>
    <t>Adelantar los procesos disciplinarios en etapa de instrucción
Adelantar los procesos disciplinarios según el procedimiento ordinario (Ley 734 de 2002)</t>
  </si>
  <si>
    <t>Se actualiza el contexto del proceso.
Se actualiza la actividad clave según la nueva ficha de caracterización del proceso.
Se actualiza las causas internas y consecuencias.
Se incluyen un detectivo relacionado con el procedimiento de aplicación de la etapa de instrucción.
Se ajustan los controles correctivos y el plan de contingencia, ajustando el nombre del responsable al Jefe de la Oficina de Control Disciplinario Interno</t>
  </si>
  <si>
    <t>Se actualiza el contexto del proceso.
Se actualiza la actividad clave según la nueva ficha de caracterización del proceso.
Se actualiza las causas internas.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Se definen las acciones de tratamiento a 2023 por ser un riesgo de corrupción</t>
  </si>
  <si>
    <t>Blancos borrar si 54</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</si>
  <si>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</si>
  <si>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</si>
  <si>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Se determina la probabilidad de ocurrencia de este riesgo como  "muy baja", teniendo en cuenta que se definieron 6 controles (3 preventivos) (3 detectivos)  y ante su materialización, podrían disminuirse los efectos, aplicando las acciones de contingencia.</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</si>
  <si>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</si>
  <si>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t>
  </si>
  <si>
    <t>Se actualizó la actividad clave del proceso
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t>
  </si>
  <si>
    <t>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t>
  </si>
  <si>
    <t xml:space="preserve">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t>
  </si>
  <si>
    <t>Ejecutar las auditorías internas de gestión, seguimientos y realizar informes de ley </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</si>
  <si>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</si>
  <si>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</si>
  <si>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</si>
  <si>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Diseñar y emitir lineamientos, desarrollar estrategias, brindar, prestar servicios y realizar análisis, estudios e investigaciones para el fortalecimiento de la gestión pública distrital</t>
  </si>
  <si>
    <t>El proceso estima que el riesgo se ubica en una zona baja, debido a que los controles establecidos son adecuados, ubicando el riesgo en la escala de probabilidad más baja, y ante su materialización, podrían disminuirse los efectos, aplicando las acciones de contingencia.</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</si>
  <si>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Fortalecimiento de la Gestión Pública</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</si>
  <si>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Fortalecimiento de la Gestión Pública, actualizado.</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</si>
  <si>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t>
  </si>
  <si>
    <t xml:space="preserve">Se asocia el riesgo al nuevo Mapa de procesos de la Secretaría General. </t>
  </si>
  <si>
    <t xml:space="preserve">Diseñar y emitir lineamientos, desarrollar estrategias, brindar, prestar servicios y realizar análisis, estudios e investigaciones para el fortalecimiento de la gestión pública distrital																																																		</t>
  </si>
  <si>
    <t xml:space="preserve">- Visitas guiadas en el Archivo de Bogotá (OPA)
</t>
  </si>
  <si>
    <t xml:space="preserve">El proceso estima que el riesgo se ubica en una zona moderada, debido a que la frecuencia con la que se realizó las visitas guiadas  asociada al riesgo se presentó 41 veces en el último año, ante su materialización, podrían presentarse efectos menores, en imagen y cumplimiento.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</si>
  <si>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Fortalecimiento de la Gestión Pública</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</si>
  <si>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Fortalecimiento de la Gestión Pública, actualizado.</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</si>
  <si>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Fortalecimiento de la Gestión Pública</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</si>
  <si>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Fortalecimiento de la Gestión Pública, actualizado.</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</si>
  <si>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</si>
  <si>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 xml:space="preserve">"Se asocia el riesgo al nuevo Mapa de procesos de la Secretaría General. 
Se plantean acciones de tratamiento para el fortalecimiento del riesgo."																																																																																									
																																																	</t>
  </si>
  <si>
    <t>Se asocia el riesgo al nuevo Mapa de procesos de la Secretaría General. 
Se plantean acciones de tratamiento para el fortalecimiento del riesgo.</t>
  </si>
  <si>
    <t xml:space="preserve">Diseñar y emitir lineamientos, desarrollar estrategias, brindar, prestar servicios y realizar análisis, estudios e investigaciones para el fortalecimiento de la gestión pública distrital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</si>
  <si>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Fortalecimiento de la Gestión Pública</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</si>
  <si>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Fortalecimiento de la Gestión Pública, actualizado.</t>
  </si>
  <si>
    <t xml:space="preserve">Se asocia el riesgo al nuevo Mapa de procesos de la Secretaría General. 																								
																																																																																								</t>
  </si>
  <si>
    <t xml:space="preserve">Diseñar y emitir lineamientos, desarrollar estrategias, brindar, prestar servicios y realizar análisis, estudios e investigaciones para el fortalecimiento de la gestión pública distrital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</si>
  <si>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Fortalecimiento de la Gestión Pública</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</si>
  <si>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Fortalecimiento de la Gestión Pública, actualizado.</t>
  </si>
  <si>
    <t xml:space="preserve">"Se asocia el riesgo al nuevo Mapa de procesos de la Secretaría General. 
Se plantean acciones de tratamiento para el fortalecimiento del riesgo."																																																									
																																																	</t>
  </si>
  <si>
    <t xml:space="preserve">- La inestabilidad de la conectividad, indisponibilidad de servidores de información y vulnerabilidad en la seguridad informática. 
- Cambios de características técnicas del producto por parte de los usuarios.
- Cambios en el diseño del producto por parte de los usuarios.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</si>
  <si>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Fortalecimiento de la Gestión Pública</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</si>
  <si>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Fortalecimiento de la Gestión Pública, actualizado.</t>
  </si>
  <si>
    <t>Se asocia el riesgo al nuevo Mapa de procesos de la Secretaría General. 
Se ajustaron los controles acorde con los procedimientos vigentes.</t>
  </si>
  <si>
    <t xml:space="preserve"> Se asocia el riesgo al nuevo Mapa de procesos de la Secretaría General</t>
  </si>
  <si>
    <t xml:space="preserve">- Falta de actualización de sistemas información (interfaz, accesibilidad, disponibilidad) que interactúan con los procesos.
- Desconocimiento de las demás dependencias, sobre las particularidades de la Subdirección de Imprenta Distrital.
</t>
  </si>
  <si>
    <t xml:space="preserve">- Publicación de actos o documentos administrativos en el Registro Distrital (Trámite)
- Impresión de artes gráficas para las entidades del Distrito Capital (OPA)
</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</si>
  <si>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Fortalecimiento de la Gestión Pública</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</si>
  <si>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Fortalecimiento de la Gestión Pública, actualizado.</t>
  </si>
  <si>
    <t>Diseñar y emitir lineamientos, desarrollar estrategias, brindar, prestar servicios y realizar análisis, estudios e investigaciones para el fortalecimiento de la gestión pública distrital
Fase (componente) Fortalecer la gestión y desempeño para generar valor púbico en nuestros grupos de interés. Fase (actividad): .Desarrollar acciones para la sostenibilidad y mejoramiento del desempeño y la gestión pública distrital.</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</si>
  <si>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</si>
  <si>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Programas de formación virtual para servidores públicos del Distrito Capital (OPA)
</t>
  </si>
  <si>
    <t xml:space="preserve">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</si>
  <si>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Se determina una probabilidad  Muy baja (1)  teniendo en cuenta que se realiza seguimiento mensual y un impacto menor (2)  Una vez se apliquen los controles establecidos en el procedimiento los cursos y/o diplomados de formación cumplirán su fin.</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</si>
  <si>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Gestión Pública</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</si>
  <si>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Gestión Pública, actualizado.</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</si>
  <si>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</si>
  <si>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actualizó el contexto del proceso de acuerdo con la última versión del contexto estratégico de la entidad
Se actualizó la identificación del riesgo teniendo en cuenta los cambios sugeridos en la versión vigente de la Guía para la administración de riesgos de Gestión, corrupción y proyectos de inversión. 
Se realizó el análisis de controles de la probabilidad por el criterio de exposición y se actualizó la valoración del impacto.
Se ajustaron los controles al riesgo y se realizó su respectiva calificación.
Se realizó el análisis después de controles teniendo en cuenta la valoración obtenida con los controles definidos.
Se actualizó el plan de contingencia para el riesgo identificado.
Se definió como opción de tratamiento aceptar el riesgo</t>
  </si>
  <si>
    <t>Se actualizó la identificación del riesgo teniendo en cuenta los cambios sugeridos en la versión vigente de la Guía para la administración de riesgos de Gestión, corrupción y proyectos de inversión</t>
  </si>
  <si>
    <t>Se asocia el riesgo al nuevo Mapa de procesos de la Secretaría General</t>
  </si>
  <si>
    <t xml:space="preserve">- La plataforma actual donde se desarrollan las ofertas de formación virtual no se ajusta a soluciones flexibles y de última tecnología.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</si>
  <si>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t>
  </si>
  <si>
    <t>Se determina una probabilidad  Muy baja (1) y un impacto menor (2)  Una vez se apliquen los controles establecidos en el procedimiento las estrategias cumplirán su fin.</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</si>
  <si>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Gestión Pública</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</si>
  <si>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Gestión Pública,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</si>
  <si>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</si>
  <si>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</si>
  <si>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 xml:space="preserve">Se asocia el riesgo al nuevo Mapa de procesos de la Secretaría General																																																	
																																																	</t>
  </si>
  <si>
    <t>Fortalecimiento Institucional</t>
  </si>
  <si>
    <t>Administrar el Sistema de Gestión de la Secretaría General mediante la definición de orientaciones, acompañamiento y seguimiento para su implementación y sostenibilidad con el fin de consolidar la operación por procesos y promover la mejora institucional.</t>
  </si>
  <si>
    <t>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t>
  </si>
  <si>
    <t>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</si>
  <si>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 xml:space="preserve">- Dificultades en la transferencia de conocimiento entre los servidores que se vinculan y retiran de la entidad.
- La información de entrada que se requiere para registrar en el Aplicativo DARUMA no es suficiente, clara o de calidad.
- Errores humanos en la consolidación y digitación de información.
- La información no se encuentra centralizada para su uso.
- Falta de validación de los procesos y dependencias que remiten la información.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</si>
  <si>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t>
  </si>
  <si>
    <t xml:space="preserve">- Resultados e informes incoherentes frente a la gestión realizada por el proceso o la dependencia.
- Posibles hallazgos.
- Afectación de la imagen de las dependencias y del proceso.
- Desgaste administrativo por reprocesos en la información registrada.
- Desconfianza en la información registrada en el Aplicativo DARUMA.
</t>
  </si>
  <si>
    <t>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t>
  </si>
  <si>
    <t>Se determina la zona de riesgo "Bajo", teniendo en cuenta que se definieron 5 controles preventivos para evitar que el riego se presente  y 3 correctivos ante la posible materialización del riesgo.</t>
  </si>
  <si>
    <t>-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
- Informar al proceso o dependencia la justificación de no haber realizado la retroalimentación y la fecha para realizarla.
-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
- Actualizar el mapa de riesgos Fortalecimiento Institucional</t>
  </si>
  <si>
    <t>- Jefe Oficina Asesora de Planeación
- Profesional de la Oficina Asesora de Planeación
- Profesional de la Oficina Asesora de Planeación
- Jefe de la Oficina Asesora de Planeación
- Jefe Oficina Asesora de Planeación</t>
  </si>
  <si>
    <t>-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Correo electrónico con la justificación
- Retroalimentación realizada a través del Aplicativo DARUMA
- Acta del Comité
- Mapa de riesgo  Fortalecimiento Institucional, actualizado.</t>
  </si>
  <si>
    <t>Nuevo riesgo en el marco del proceso Fortalecimiento Institucional.</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</si>
  <si>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Fortalecimiento Institucional</t>
  </si>
  <si>
    <t>- Jefe Oficina Asesora de Planeación
- Director(a) Administrativo y Financiero - Gestor Ambiental
- Director(a) Administrativo y Financiero - Gestor Ambiental
- Jefe Oficina Asesora de Planeación</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</si>
  <si>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Fortalecimiento Institucional, actualizado.</t>
  </si>
  <si>
    <t>En el marco del nuevo modelo de operación por procesos, se migra el presente riesgo del proceso Gestión de Servicios administrativos al nuevo proceso Fortalecimiento Institucional.</t>
  </si>
  <si>
    <t>Gestión de Alianzas e Internacionalización de Bogotá</t>
  </si>
  <si>
    <t xml:space="preserve">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t>
  </si>
  <si>
    <t>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</si>
  <si>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Gestión de Alianzas e Internacionalización de Bogotá</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</si>
  <si>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Gestión de Alianzas e Internacionalización de Bogotá, actualizado.</t>
  </si>
  <si>
    <t>Se ajusto la redacción en los puntos de control según los criterios definidos</t>
  </si>
  <si>
    <t>Se asocia el riesgo al nuevo Mapa de procesos de la Secretaría General.</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</si>
  <si>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Gestión de Alianzas e Internacionalización de Bogotá</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</si>
  <si>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Gestión de Alianzas e Internacionalización de Bogotá, actualizado.</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</si>
  <si>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</si>
  <si>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</si>
  <si>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</si>
  <si>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</si>
  <si>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</si>
  <si>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Gestión de Contratación, actualizado.</t>
  </si>
  <si>
    <t xml:space="preserve">Se ajustó la actividad clave del riesgo de conformidad con la caracterización del proceso "Gestión de contratación". 
Se incluyó una acción de tratamiento del riesgo  para la vigencia  2023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</si>
  <si>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</si>
  <si>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Gestión de Contratación, actualizado.</t>
  </si>
  <si>
    <t xml:space="preserve">Se ajustó la actividad clave del riesgo de conformidad con la caracterización del proceso "Gestión de contratación". 
Se ajustó la redacción del responsable de ejecutar el control No 1 de acuerdo con lo mencionado en los procedimientos  4231000-PR-284 "Mínima cuantía", 4231000-PR-339 "Selección Pública de Oferentes" y  4231000-PR-338 "Agregación de Demanda"
Se hizo claridad en la redacción del control No 2 la aplicabilidad del mismo cuando se ejecuta en un proceso bajo las modalidades de Licitación Pública, Concurso de Méritos, Selección Abreviada y/o Mínima Cuantía  y el llevado a cabo mediante Agregación de Demanda.
Se incluyeron acciones de tratamiento del riesgo  para la vigencia  2023 </t>
  </si>
  <si>
    <t>Desarrollar las actividades de Interventoría y/o supervisión</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</si>
  <si>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Gestión de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</si>
  <si>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Gestión de Contratación, actualizado.</t>
  </si>
  <si>
    <t>Se ajustó la actividad clave del riesgo de conformidad con la caracterización del proceso "Gestión de contratación". 
Se incluyó una acción de tratamiento del riesgo  para la vigencia  2023</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</si>
  <si>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Gestión de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</si>
  <si>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Gestión de Contratación, actualizado.</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</si>
  <si>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Gestión de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</si>
  <si>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Gestión de Contratación, actualizado.</t>
  </si>
  <si>
    <t>Tramitar la liquidación y/o terminación del contrato o convenio (si a ello hubiere lugar)</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</si>
  <si>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</si>
  <si>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Gestión de Contratación, actualizado.</t>
  </si>
  <si>
    <t xml:space="preserve">Se ajustó la actividad clave del riesgo de conformidad con la caracterización del proceso "Gestión de contratación". 
Se ajustó la redacción del control No 2 de acuerdo a lo descrito en e procedimiento "42321000-PR-022 "Liquidación de contrato/convenio"
Se incluyó una acción de tratamiento del riesgo para la vigencia  2023 </t>
  </si>
  <si>
    <t>Gestionar las garantías contractuales</t>
  </si>
  <si>
    <t xml:space="preserve">Se ajustó la actividad clave del riesgo de conformidad con la caracterización del proceso "Gestión de contratación". 
Se incluyó una acción de tratamiento del riesgo para la vigencia 2023 </t>
  </si>
  <si>
    <t xml:space="preserve">Administrar los bienes adquiridos mediante su recepción, asignación, mantenimiento, control y baja de los mismos con el fin de cubrir las necesidades de recursos físicos de las dependencias de la Secretaría General de la Alcaldía Mayor de Bogotá D.C. </t>
  </si>
  <si>
    <t>Inicia con el ingreso de bienes al inventario de la entidad, continúa con su asignación, aseguramiento, mantenimiento y control, termina con su clasificación y baja.</t>
  </si>
  <si>
    <t>Administrar los Inventarios de bienes de la entidad.</t>
  </si>
  <si>
    <t>Se identifica el contexto de la gestión del proceso.
Se identifica la probabilidad por exposición.
Se identifica la calificación del impacto.
Se identifica los controles correctivos.
Se identifica las acciones de contingencia.</t>
  </si>
  <si>
    <t>Se identifica el contexto de la gestión del proceso.
Se identifica la probabilidad por exposición.
Se identifica la calificación del impacto.
Se identifica los controles correctivos.
Se identifica las acciones de contingencia.
Se identifica acción preventiva</t>
  </si>
  <si>
    <t xml:space="preserve">Ejecutar tareas del mantenimiento de la infraestructura tecnológica
Fase (actividad): Actualizar y ampliar los servicios tecnológicos de la Secretaria General  y  Optimizar sistemas de información y de gestión de datos de la Secretaria General																																																	</t>
  </si>
  <si>
    <t>La valoración del riesgo antes de control quedó en escala de probabilidad "BAJA" y continúa de impacto MODERADO, toda vez que afecta los aspectos: financiero bajo, indisponibilidad de la información lo que lo continúa ubicando al riesgo en zona resultante  MODERADO. (3,2)</t>
  </si>
  <si>
    <t>La valoración del riesgo después de controles quedó en MUY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(3,1)</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</si>
  <si>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Determinar las acciones a seguir conforme al análisis de los hechos para subsanar de manera inmediata
- Actualizar el mapa de riesgos Gestión de Recursos Físicos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</si>
  <si>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Acta o evidencia de reunión 
- Mapa de riesgo  Gestión de Recursos Físicos, actualizado.</t>
  </si>
  <si>
    <t xml:space="preserve"> Se asocia el riesgo al nuevo Mapa de procesos de la Secretaría General.</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</si>
  <si>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Recursos Físicos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</si>
  <si>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Recursos Físicos, actualizado.</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</si>
  <si>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</si>
  <si>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</si>
  <si>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Administrar los servicios de apoyo logístico a la gestión de la Entidad</t>
  </si>
  <si>
    <t>Posibilidad de afectación reputacional por pérdida de credibilidad en la atención a las solicitudes de servicios administrativos, debido a errores (fallas o deficiencias) en la prestación de servicios administrativos.</t>
  </si>
  <si>
    <t xml:space="preserve">- Dificultades en el  seguimiento  frente al estado de avance de los contratos, suscritos y en ejecución, pertenecientes al proceso.
- Falta de actualización de algunos sistemas (interfaz, accesibilidad, disponibilidad) que interactúan con los procesos.
- Alta rotación de personal y dificultades en la transferencia de conocimiento entre los servidores y/o contratistas que participan en el proceso, en virtud de vinculación, retiro o reasignación de roles.
- Debilidades en la articulación y comunicación en la operación de las actividades que se gestionan al interior  del proceso.
- No se cuenta con la cultura sobre el uso de la herramienta y los tiempos requeridos para la solicitudes de los servicios
</t>
  </si>
  <si>
    <t xml:space="preserve">- Cambios en las plataformas tecnológicas, fallas en software, hardware e infraestructura externa o ataques informáticos generando  pérdidas de información.
- Riesgos de daño a la infraestructura física de la entidad por situaciones de orden público y/o desastres naturales, que afectan la continuidad de prestación de servicios de la entidad.
</t>
  </si>
  <si>
    <t>Se asocia el riesgo al nuevo Mapa de procesos de la Secretaría General.
Se cambia el nombre del  riesgo
Se realizó ajuste en las causas internas y externas según el análisis DOFA del nuevo proceso  gestión de servicios administrativos.</t>
  </si>
  <si>
    <t>Manejar y controlar los recursos de la caja menor</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</si>
  <si>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</si>
  <si>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Se asocia el riesgo al nuevo Mapa de procesos de la Secretaría General.
Se complementó el nombre del riesgo
Se incluyó  acción de tratamiento del riesgo  para la vigencia  2023 
Se realizó ajuste en las causas internas y externas según el análisis DOFA del nuevo proceso  gestión de servicios administrativos.</t>
  </si>
  <si>
    <t>Gestionar requerimientos, necesidades y/o solicitudes tecnológicas.
Fase (Producto): Servicios de Información para la implementación de la Estrategia de Gobierno digital - Proyecto de inversión 7872 "Transformación Digital y gestión TIC "</t>
  </si>
  <si>
    <t xml:space="preserve">- Incumplimientos en ejecución de contratos de mantenimiento de la Infraestructura tecnológica.
- Deficiencia en la atención del servicio de mesa de ayuda.
- Falla en los equipos que soportan Infraestructura tecnológica.
- Obsolescencia tecnológica.
</t>
  </si>
  <si>
    <t xml:space="preserve">- Falta de continuidad del personal por cambios de gobierno.
- Ataques cibernéticos.
</t>
  </si>
  <si>
    <t xml:space="preserve">La valoración del riesgo después de controles quedó en MUY BAJA  y de  impacto continua en MENOR, toda vez que se incluyeron actividades de control con solidez fuerte lo que minimiza la materialización del riesgo, y lo ubica en  zona resultante MODERADO.  </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</si>
  <si>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</si>
  <si>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		</t>
  </si>
  <si>
    <t xml:space="preserve">"Se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					</t>
  </si>
  <si>
    <t>Se ajusta proyecto de inversión al proyecto 7872 "Transformación Digital"</t>
  </si>
  <si>
    <t>Se ajusta proyecto de inversión al proyecto 7869 Implementación del modelo de gobierno abierto, accesible e incluyente de Bogotá</t>
  </si>
  <si>
    <t>Se ajustan las causas del riesgo como respuesta a la acción de mejora #369 registrada en CHIE, derivada de la "Auditoria a la gestión de riesgos de las dependencias de la S.G", efectuada por la Oficina de Control Interno.</t>
  </si>
  <si>
    <t>Se actualiza el contexto de la gestión del proceso.</t>
  </si>
  <si>
    <t>Se elimina asociación al proyecto de inversión 7869 "Implementación del modelo de gobierno abierto, accesible e incluyente de Bogotá" dado que desde el proceso no se participa en el alcance del proyecto.</t>
  </si>
  <si>
    <t>Gestionar requerimientos, necesidades y/o solicitudes tecnológicas.</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</si>
  <si>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</si>
  <si>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Se ajusta la definición del riesgo al contexto de la realidad en el proceso actual.</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</si>
  <si>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t>
  </si>
  <si>
    <t>Se incluye el proyecto de inversión 1181 “Rediseño de la arquitectura de la plataforma tecnológica en la Secretaría General” dado que posiblemente puede ser afectado</t>
  </si>
  <si>
    <t>Se elimina proyecto de inversión y se deja "Sin asociación a proyectos de Inversión", teniendo en cuenta que el riesgo no se encuentra asociado al proyecto de inversión vigente.</t>
  </si>
  <si>
    <t>Se ajustan las actividades de control conforme a la ultima actualización efectuada del PR-106 Análisis, diseño, desarrollo e implementación de soluciones publicado el 14 julio 2021.</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</si>
  <si>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</si>
  <si>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Planear y administrar la gestión documental institucional</t>
  </si>
  <si>
    <t xml:space="preserve">- Falta de actualización de algunos sistemas (interfaz, accesibilidad, disponibilidad) que interactúan con los procesos.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</si>
  <si>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</si>
  <si>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</si>
  <si>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</si>
  <si>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Se asocia el riesgo al nuevo Mapa de procesos de la Secretaría General.
Se ajusto el análisis de controles y la redacción de los mismos según los procedimientos vigentes.</t>
  </si>
  <si>
    <t xml:space="preserve">- Falta de actualización de algunos sistemas (interfaz, accesibilidad, disponibilidad) que interactúan con los procesos.
- Falta de Coherencia entre lo documentado en los procesos y la ejecución.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</si>
  <si>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 Sanciones por parte de cualquier ente de control o regulador.
- No disponibilidad de documentos.
</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</si>
  <si>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</si>
  <si>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</si>
  <si>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Se relaciona en acciones de tratamiento la acción de mejora N° 48, la cual fue cerrada en el aplicativo SIG el 30 de enero de 2021.</t>
  </si>
  <si>
    <t>Se asocia el riesgo al nuevo Mapa de procesos de la Secretaría General.
Se realizó ajuste en las causas internas, externas según el análisis DOFA de nuevo proceso  gestión de servicios administrativos.
Se fusionó las fichas de riego 2 "Posibilidad de afectación reputacional por Incumplimiento en el plan de transferencias, debido a errores (fallas o deficiencias)  en la gestión y tramite de las transferencias documentales" y 4 "Posibilidad de afectación reputacional por inconsistencias en los instrumentos archivísticos, debido a errores (fallas o deficiencias) en la aplicación de los lineamientos  para su actualización" y se unificaron los controles de los mismos.</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</si>
  <si>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</si>
  <si>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xml:space="preserve">-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 Intereses personales
</t>
  </si>
  <si>
    <t xml:space="preserve">- Cambios de estructura organizacional que afecten el desempeño del proceso de gestión documental.
- Constante actualización de directrices y normas  Nacionales y Distritales aplicables al proceso.
- Altos costos de la tecnología.  
</t>
  </si>
  <si>
    <t xml:space="preserve">- Pérdida de credibilidad del proceso y de la entidad.
- Uso indebido e inadecuado de información de la Secretaría General 
- Sanciones disciplinarias, fiscales y penales.
- Pérdida de información de la entidad.
</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</si>
  <si>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</si>
  <si>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 xml:space="preserve">Se asocia el riesgo al nuevo Mapa de procesos de la Secretaría General.
Se realizó ajuste en las causas internas, externas según el análisis DOFA de nuevo proceso Gestión de Servicios Administrativos.
Se incluyo la acción de tratamiento para la vigencia 2023. </t>
  </si>
  <si>
    <t>Gestión del Conocimiento</t>
  </si>
  <si>
    <t>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t>
  </si>
  <si>
    <t>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t>
  </si>
  <si>
    <t>Realizar analítica institucional y gestión estadística</t>
  </si>
  <si>
    <t>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</si>
  <si>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xml:space="preserve">- Alta rotación de personal generando retrasos en la curva de aprendizaje.
- Falta de aplicación del procedimiento de elaboración y análisis de encuestas
- Desconocimiento técnico en la temática de encuestas 
</t>
  </si>
  <si>
    <t xml:space="preserve">- Desconocimiento de nueva normativa relacionada con la gestión estadística
- Falta de recursos que podría darse por los recortes presupuestales, humanos y técnicos que influirían directamente en la no sostenibilidad del procedimiento de encuestas de satisfacción
- Cambios inesperados en el contexto político, normativo y legal que afecten  la operación de la Entidad y la prestación del servicio.
</t>
  </si>
  <si>
    <t xml:space="preserve">- Hallazgos producto de autorías internas y externas
- Afectación de la imagen y credibilidad de la entidad
- Afectación en la prestación de los servicios por captura inadecuada de la información de las encuestas de satisfacción
</t>
  </si>
  <si>
    <t>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t>
  </si>
  <si>
    <t>Se determina la probabilidad de ocurrencia de este riesgo como "baja", teniendo en cuenta que se definieron 5 controles (1 preventivo) (2 detectivos) y ante su materialización (2) controles correctivos, que podrían disminuir los efectos, aplicando las acciones de contingencia.</t>
  </si>
  <si>
    <t>-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
- Informar al líder(sa) del equipo de trabajo que coordina la revisión de las encuestas de satisfacción y al (la) jefe(a) de la Oficina Asesora de Planeación que se ha detectado un instrumento de encuesta de satisfacción aprobado sin el cumplimiento de los requisitos
-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 Realizar los ajustes de los instrumentos e informes e indicar a la Oficina Asesora de Planeación
- Actualizar el mapa de riesgos Gestión del Conocimiento</t>
  </si>
  <si>
    <t>- Jefe Oficina Asesora de Planeación
- Profesional de la Oficina Asesora de Planeación
- Jefe Oficina Asesora de Planeación
- Líder de proceso y/o jefe de dependencia 
- Jefe Oficina Asesora de Planeación</t>
  </si>
  <si>
    <t>Creación del riesgo asociado al proceso de Gestión del Conocimiento</t>
  </si>
  <si>
    <t>Gestión del Talento Humano</t>
  </si>
  <si>
    <t>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</si>
  <si>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</si>
  <si>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Tramitar las diferentes situaciones administrativas y novedades del talento humano de la Secretaría General de la Alcaldía Mayor de Bogotá, D.C., de los miembros del Gabinete Distrital y de los Jefes de Oficinas de Control Interno de las Entidades del Distrito.</t>
  </si>
  <si>
    <t xml:space="preserve">- Fallas en la revisión de las solicitudes allegadas al proceso de Gestión del Talento Humano, frente a los marcos normativos y procedimentales aplicables.
- Deficiencias en los procesos de divulgación de los lineamientos normativos, procedimentales y técnicos a que hay lugar en materia de gestión de talento humano.
</t>
  </si>
  <si>
    <t xml:space="preserve">- Cambios improvistos en las solicitudes allegadas a los procedimientos de Gestión del Talento Humano que genere variaciones en los trámites a surtir para satisfacer la solicitud del(la) peticionario(a).
</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</si>
  <si>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del Talento Humano</t>
  </si>
  <si>
    <t>- Director(a)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</si>
  <si>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del Talento Humano, actualizado.</t>
  </si>
  <si>
    <t>Se asocia el riesgo al nuevo Mapa de procesos de la Secretaría General de la Alcaldía Mayor de Bogotá, D.C.
Se actualizó el contexto de la gestión del proceso. 
Se ajustaron las causas internas y externas
Se actualizaron los controles preventivo y detectivo y la evaluación de los  mismos  y se ajustó la explicación de la  valoración obtenida (Análisis después de  controles).
Se realizó el cambio del nombre del proceso en los controles correctivos pasando de Gestión Estratégica de Talento Humano a Gestión del Talento Humano en el marco del nuevo Mapa de procesos de la Secretaría General de la Alcaldía Mayor de Bogotá, D.C.</t>
  </si>
  <si>
    <t>Gestionar el retiro del talento humano de la Secretaría General de la Alcaldía Mayor de Bogotá, D.C., de miembros del Gabinete Distrital y Jefes de la Oficina de Control Interno de las entidades del Distrito.</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</si>
  <si>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del Talento Humano</t>
  </si>
  <si>
    <t>- Director(a) de Talento Humano
- Profesional Especializado o Profesional Universitario de Talento Humano
- Profesional Especializado o Profesional Universitario de Talento Humano
- Secretario/a General 
- Auxiliar Administrativo de la Subdirección de Servicios Administrativos
- Director(a)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</si>
  <si>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del Talento Humano, actualizado.</t>
  </si>
  <si>
    <t>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t>
  </si>
  <si>
    <t xml:space="preserve">- Fallas en la realización de seguimiento a las acciones planeadas.
- Aplicación errónea en algunos casos  de criterios o instrucciones para la realización de actividades.
- Cambios presupuestales por contingencias de la entidad.
</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</si>
  <si>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del Talento Humano</t>
  </si>
  <si>
    <t>- Director(a)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</si>
  <si>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del Talento Humano, actualizado.</t>
  </si>
  <si>
    <t>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t>
  </si>
  <si>
    <t>Realizar la vinculación del talento humano de la Secretaría General de la Alcaldía Mayor de Bogotá, D.C., de miembros del Gabinete Distrital y Jefes de Oficina de Control Interno de las entidades del Distrito.</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</si>
  <si>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del Talento Humano</t>
  </si>
  <si>
    <t>- Director(a) de Talento Humano
- Director/a Técnico/a de Talento Humano y Profesional Especializado o Profesional Universitario de Talento Humano.
- Director(a)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</si>
  <si>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del Talento Humano, actualizado.</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</si>
  <si>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</si>
  <si>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 xml:space="preserve">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t>
  </si>
  <si>
    <t>Preparar y liquidar la nómina, aportes a seguridad social y parafiscales.</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</si>
  <si>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</si>
  <si>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del Talento Humano</t>
  </si>
  <si>
    <t>- Director(a) de Talento Humano
- Director/a Técnico/a de Talento Humano o quien se designe por competencia.
- Director/a Técnico/a y Profesional Especializado o Profesional Universitario de Talento Humano.
- Director/a Técnico/a de Talento Humano
- Director(a)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</si>
  <si>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del Talento Humano, actualizado.</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</si>
  <si>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</si>
  <si>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 xml:space="preserve">Se asocia el riesgo al nuevo Mapa de procesos de la Secretaría General de la Alcaldía Mayor de Bogotá, D.C.
Se actualizó el contexto de la gestión del proceso. 
Se realizó el cambio del nombre del proceso en el control correctivo pasando de Gestión Estratégica de Talento Humano a Gestión del Talento Humano en el marco del nuevo Mapa de procesos de la Secretaría General de la Alcaldía Mayor de Bogotá, D.C.
Se definió definieron acciones de tratamiento para la vigencia  2023 </t>
  </si>
  <si>
    <t xml:space="preserve">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definió acción de tratamiento para la vigencia  2023 </t>
  </si>
  <si>
    <t>Ejecutar las actividades del Sistema de Gestión de la Seguridad y Salud en el Trabajo</t>
  </si>
  <si>
    <t>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</si>
  <si>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xml:space="preserve">- Aplicación errónea en algunos casos  de criterios o instrucciones para la realización de actividades.
- Fallas en la realización de seguimiento a las acciones planeadas.
- Baja participación de los(as) servidores(as) en las actividades ejecutadas desde los planes que conforman el Plan Estratégico de Talento Humano.
- Deficiencias en los procesos de divulgación de los lineamientos normativos, procedimentales y técnicos a que hay lugar en materia de gestión de talento humano.
</t>
  </si>
  <si>
    <t xml:space="preserve">- Cambios en la normatividad en materia en materia de gestión del talento humano que generen posibles desactualizaciones en los procedimientos y protocolos adoptados en la materia
</t>
  </si>
  <si>
    <t>-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
- Reportar al(la) a la directora(a)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del Talento Humano</t>
  </si>
  <si>
    <t>-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del Talento Humano, actualizado.</t>
  </si>
  <si>
    <t>Se realizó modificación en el nombre del riesgo. 		
Se asocia el riesgo al nuevo Mapa de procesos de la Secretaría General de la Alcaldía Mayor de Bogotá, D.C.
Se actualizó el contexto de la gestión del proceso. 
Se ajustaron las causas internas y externas.
Se realizó la inclusión dos (2) controles preventivos asociados al procedimiento 2211300-PR-166 Gestión de la Salud.
Se realizó el cambio del nombre del proceso en el control correctivo pasando de Gestión Estratégica de Talento Humano a Gestión del Talento Humano en el marco del nuevo Mapa de procesos de la Secretaría General de la Alcaldía Mayor de Bogotá, D.C.</t>
  </si>
  <si>
    <t>Gestionar las relaciones laborales colectivas e individuales entre los servidores(as) públicos(as) y la Entidad</t>
  </si>
  <si>
    <t xml:space="preserve">- Fallas en la realización de seguimiento a las acciones planeadas.
- Personal no calificado para el desempeño de las funciones de algunos cargos.
- Fallas en la revisión de las solicitudes allegadas al proceso de Gestión del Talento Humano, frente a los marcos normativos y procedimentales aplicables.
</t>
  </si>
  <si>
    <t>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</si>
  <si>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del Talento Humano</t>
  </si>
  <si>
    <t>- Director(a)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</si>
  <si>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del Talento Humano, actualizado.</t>
  </si>
  <si>
    <t>Se asocia el riesgo al nuevo Mapa de procesos de la Secretaría General de la Alcaldía Mayor de Bogotá, D.C.
Se actualizó el contexto de la gestión del proceso. 
Se ajustaron las causas internas y externas.
Se actualizaron los controles preventivos y detectivos  y la evaluación de los  mismos  y se ajustó la explicación de la  valoración obtenida (Análisis después de controles).
Se realizó el cambio del nombre del proceso en el control correctivo pasando de Gestión Estratégica de Talento Humano a Gestión del Talento Humano en el marco del nuevo Mapa de procesos de la Secretaría General de la Alcaldía Mayor de Bogotá, D.C.</t>
  </si>
  <si>
    <t>Gestionar la modalidad laboral de teletrabajo.</t>
  </si>
  <si>
    <t xml:space="preserve">- Fallas en la realización de seguimiento a las acciones planeadas.
- Desconocimiento de esta modalidad laboral y los beneficios que tiene para los individuos y las entidades
- Fallas en la revisión de las solicitudes allegadas al proceso de Gestión del Talento Humano, frente a los marcos normativos y procedimentales aplicables.
</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</si>
  <si>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del Talento Humano</t>
  </si>
  <si>
    <t>- Director(a) de Talento Humano
- Profesional Especializado o Profesional Universitario de Talento Humano
- Profesional Especializado o Profesional Universitario de Talento Humano
- Profesional Especializado o Profesional Universitario de Talento Humano
- Director(a)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</si>
  <si>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del Talento Humano, actualizado.</t>
  </si>
  <si>
    <t xml:space="preserve">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</si>
  <si>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</si>
  <si>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Pérdida de credibilidad hacia la entidad de parte de los/as servidores/as, colaboradores/as y ciudadanos/as.
- Detrimento patrimonial
- Investigaciones disciplinarias.
- Generación de reprocesos y desgaste administrativo.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</si>
  <si>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del Talento Humano</t>
  </si>
  <si>
    <t>- Director(a) de Talento Humano
- Profesional Universitario de Talento Humano. 
- Director(a) Técnico(a) y Profesional Universitario de Talento Humano.
- Director(a)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</si>
  <si>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del Talento Humano, actualizado.</t>
  </si>
  <si>
    <t xml:space="preserve">Se asocia el riesgo al nuevo Mapa de procesos de la Secretaría General de la Alcaldía Mayor de Bogotá, D.C.
Se actualizó el contexto de la gestión del proceso. 
Se ajustaron las causas internas y externas.
Se modificó la calificación de la probabilidad de ocurrencia del riesgo pasando de la calificación por  factibilidad a la calificación por frecuencia y se ajustó la explicación de la  valoración obtenida antes de controles.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t>
  </si>
  <si>
    <t>Gestión Estratégica de Comunicación e Información</t>
  </si>
  <si>
    <t>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t>
  </si>
  <si>
    <t xml:space="preserve">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t>
  </si>
  <si>
    <t xml:space="preserve">Diseñar, ejecutar, orientar y divulgar las acciones de Comunicación Corporativa de la entidad.	</t>
  </si>
  <si>
    <t xml:space="preserve">- Respuestas a temáticas emergentes no previsibles dentro de la planeación de comunicaciones.
</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</si>
  <si>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Gestión Estratégica de Comunicación e Información</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</si>
  <si>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Gestión Estratégica de Comunicación e Información, actualizado.</t>
  </si>
  <si>
    <t xml:space="preserve">Diseñar y divulgar contenidos informativos y/o periodísticos relacionados con la gestión de la Administración Distrital a través del Ecosistema Digital de la Alcaldía Mayor de Bogotá.	</t>
  </si>
  <si>
    <t xml:space="preserve">- Falta de conocimiento de las tendencias digitales para la divulgación de información.
- Débil orientación para la consulta de los documentos soporte de la gestión del proceso, mejorar su adecuación, e implementar medidas para su fácil consulta y recuperación.
</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</si>
  <si>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Gestión Estratégica de Comunicación e Información</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</si>
  <si>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Gestión Estratégica de Comunicación e Información, actualizado.</t>
  </si>
  <si>
    <t>Se actualiza la matriz DOFA.
Se asocia el riesgo al nuevo proceso Gestión Estratégica de Comunicación e Información y la actividad clave del mismo.
Se ajustan las causas del riesgo.
Se asocian los controles correctivos al nuevo nombre del proceso</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</si>
  <si>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Débil orientación para la consulta de los documentos soporte de la gestión del proceso, mejorar su adecuación, e implementar medidas para su fácil consulta y recuperación.
</t>
  </si>
  <si>
    <t xml:space="preserve">- Pérdida de credibilidad.
- Perdida de confianza interna en la administración.
- Desconfianza en los productos desarrollados por la administración distrital.
- Desinformación
- Pérdida de imagen externa.
- Inconformidad de la ciudadanía con la información que se presenta de la gestión del distrito.
- La administración distrital no logra comunicar de manera eficiente y localizada sus acciones de gobierno.
</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</si>
  <si>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Gestión Estratégica de Comunicación e Información</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</si>
  <si>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Gestión Estratégica de Comunicación e Información, actualizado.</t>
  </si>
  <si>
    <t>Se actualiza la matriz DOFA.
Se asocia el riesgo al nuevo proceso Gestión Estratégica de Comunicación e Información y la actividad clave del mismo.
Se ajustan las causas del riesgo.
Se ajusta el diseño de los controles, según las actividades 3,5,6,8 y 10 del procedimiento Comunicación hacía la Ciudadanía.
Se asocia el riesgo al proyecto de inversión 7867, teniendo en cuenta que se incluye lo relacionado con el riesgo eliminado "Posibilidad de afectación reputacional por resultados de mediciones de percepción ciudadana no satisfactorias, debido a generación y divulgación de estrategias, mensajes y/o acciones de comunicación pública, desconociendo los intereses comunicacionales del ciudadano".
Se asocian los controles correctivos al nuevo nombre del proceso</t>
  </si>
  <si>
    <t>Adelantar las actividades necesarias para la publicación de información en los portales y micrositios web de la Secretaría General.</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</si>
  <si>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Gestión Estratégica de Comunicación e Información</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</si>
  <si>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Gestión Estratégica de Comunicación e Información, actualizado.</t>
  </si>
  <si>
    <t>Se actualiza la matriz DOFA.
Se asocia el riesgo al nuevo proceso Gestión Estratégica de Comunicación e Información y la actividad clave del mismo.
Se asocian los controles correctivos al nuevo nombre del proceso</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</si>
  <si>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Gestión Estratégica de Comunicación e Información</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</si>
  <si>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Gestión Estratégica de Comunicación e Información, actualizado.</t>
  </si>
  <si>
    <t>Se actualiza la matriz DOFA.
Se asocia el riesgo al nuevo proceso Gestión Estratégica de Comunicación e Información y la actividad clave del mismo.
Se ajusta la calificación del control preventivo a "sin documentar".
Se define una acción de tratamiento para documentar los controles de probabilidad.
Se asocian los controles correctivos al nuevo nombre del proceso</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</si>
  <si>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Gestión Estratégica de Comunicación e Información</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</si>
  <si>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Gestión Estratégica de Comunicación e Información, actualizado.</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</si>
  <si>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</si>
  <si>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</si>
  <si>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</si>
  <si>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7. Mejorar la oportunidad en la ejecución de los recursos, a través del fortalecimiento de una cultura financiera, para lograr una gestión pública efectiva.</t>
  </si>
  <si>
    <t>- Subdirector(a) Financiero(a)
- Subdirector Financiero - Profesional Especializado (Contador)
- Profesional Especializado
- Profesional Especializado
- Subdirector(a) Financiero(a)</t>
  </si>
  <si>
    <t xml:space="preserve">Se ajusta el objetivo y el alcance del proceso </t>
  </si>
  <si>
    <t>- Subdirector(a) Financiero(a)
- Subdirector Financiero - Profesional Especializado (Contador)
- Subdirector Financiero - Profesional Especializado (Contador)
- Subdirector Financiero - Profesional Especializado (Contador)
- Subdirector(a) Financiero(a)</t>
  </si>
  <si>
    <t>- Subdirector(a) Financiero(a)
- Subdirector Financiero - Profesional Universitario - Técnico Operativo
- Subdirector Financiero - Profesional Universitario - Técnico Operativo
- Subdirector(a) Financiero(a)</t>
  </si>
  <si>
    <t xml:space="preserve">Se ajusta el objetivo y el alcance del proceso  </t>
  </si>
  <si>
    <t>- Subdirector(a) Financiero(a)
- Subdirector Financiero - Equipo de trabajo del proceso
- Subdirector Financiero - Equipo de trabajo del proceso
- Subdirector(a) Financiero(a)</t>
  </si>
  <si>
    <t>- Subdirector(a) Financiero(a)
- Subdirector Financiero
- Subdirector Financiero
- Subdirector Financiero
- Profesional de la Subdirección Financiera
- Subdirector(a) Financiero(a)</t>
  </si>
  <si>
    <t>Se ajusta el objetivo y el alcance del proceso y se establece una acción de tratamiento</t>
  </si>
  <si>
    <t>- Subdirector(a) Financiero(a)
- Profesional de la Subdirección Financiera
- Profesional de la Subdirección Financiera
- Subdirector(a) Financiero(a)</t>
  </si>
  <si>
    <t>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t>
  </si>
  <si>
    <t xml:space="preserve">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t>
  </si>
  <si>
    <t>Gestionar la defensa judicial y extrajudicial de la Secretaría General</t>
  </si>
  <si>
    <t>La probabilidad de riesgo se ubica en zona baja, teniendo en cuenta que la actividad clave asociada al riesgo se ejecuta de forma mensual (12 veces). El impacto es leve ya que los efectos de la materialización del riesgo no generan grandes consecuencias.</t>
  </si>
  <si>
    <t>El resultado de la probabilidad es Muy baja, dado que el riesgo no se ha materializado y se tienen 4 controles preventivos. Es impacto es leve ya que se dispone de un control correctivo para disminuir la calificación.</t>
  </si>
  <si>
    <t>- Jefe de Oficina Jurídica
- Comité de Conciliación
- Jefe de Oficina Jurídica</t>
  </si>
  <si>
    <t>Se ajustó el número de veces que se ejecuta la actividad clave  en un periodo de un año
Se ajustaron los controles de conformidad con la versión 8 del procedimiento PR-355 "Gestión Jurídica para la Defensa de los Intereses de la Secretaría General"</t>
  </si>
  <si>
    <t>Elaborar y revisar los actos administrativos que deba suscribir la entidad</t>
  </si>
  <si>
    <t>La probabilidad de riesgo se ubica en zona baja, teniendo en cuenta que la actividad clave asociada al riesgo se ejecuta de forma diaria (1108 veces). El impacto es leve ya que los efectos de la materialización del riesgo no generan grandes consecuencias.</t>
  </si>
  <si>
    <t>El resultado de la probabilidad es Baja, dado que el riesgo no se ha materializado y se tienen 2 controles preventivos. Es impacto es leve ya que se dispone de un control correctivo para disminuir la calificación.</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</si>
  <si>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Jurídica para que realice los ajustes correspondientes.
- Actualizar el mapa de riesgos Gestión Jurídica</t>
  </si>
  <si>
    <t>- Jefe de Oficina Jurídica
- Secretario(a) General
- Jefe de Oficina Jurídica</t>
  </si>
  <si>
    <t>Se ajusto el número de veces que se ejecuta la actividad clave  en un periodo de un año
Se ajustaron los controles de conformidad con la nueva versión del procedimiento 4203000-PR-357 "Elaboración o revisión de actos administrativos"</t>
  </si>
  <si>
    <t>Emitir los conceptos jurídicos que sean competencia de la Secretaria General, o que surjan en desarrollo de sus funciones</t>
  </si>
  <si>
    <t>La probabilidad de riesgo se ubica en zona baja, teniendo en cuenta que la actividad clave asociada al riesgo se ejecuta de forma mensual (18 veces). El impacto es leve ya que los efectos de la materialización del riesgo no generan grandes consecuencias.</t>
  </si>
  <si>
    <t>El resultado de la probabilidad es Baja, dado que el riesgo no se ha materializado y se tiene 1 control preventivo. Es impacto es leve ya que se dispone de un control correctivo para disminuir la calificación.</t>
  </si>
  <si>
    <t>-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Devuelve a la Oficina Jurídica para que realice los ajustes
- Actualizar el mapa de riesgos Gestión Jurídica</t>
  </si>
  <si>
    <t>- Jefe de Oficina Jurídica
- Jefe de Oficina Jurídica
- Jefe de Oficina Jurídica</t>
  </si>
  <si>
    <t>Se ajustó el número de veces que se ejecuta la actividad clave en el periodo de un año</t>
  </si>
  <si>
    <t>La probabilidad de riesgo se ubica en zona Muy baja, teniendo en cuenta que el riesgo no se materializó durante los últimos 4 años. El impacto es moderado de acuerdo al resultado obtenido de diligenciar la encuesta.</t>
  </si>
  <si>
    <t>El resultado de la probabilidad es Muy baja, dado que el riesgo no se ha materializado y se tienen 4 controles preventivos. Es impacto es leve ya que se dispone de 3 controles correctivos para disminuir la calificación.</t>
  </si>
  <si>
    <t>-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mapa de riesgos Gestión Jurídica</t>
  </si>
  <si>
    <t>- Jefe de Oficina Jurídica
- Comité de Conciliación
- Comité de Conciliación
- Jefe de Oficina Jurídica</t>
  </si>
  <si>
    <t>-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 Comité de Conciliación
- Acta de Comité de Conciliación
- Mapa de riesgo  Gestión Jurídica, actualizado.</t>
  </si>
  <si>
    <t>Se ajusta la actividad clave asociada al riesgo
Se ajustaron los controles de conformidad con la nueva versión del procedimiento PR-355 "Gestión Jurídica para la Defensa de los Intereses de la Secretaría General"
Se ajustó el plan de contingencia para el riesgo identificado
Se definió la acción de tratamiento a 2023</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</si>
  <si>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</si>
  <si>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</si>
  <si>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</si>
  <si>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Subsecretario(a) de Servicio a la Ciudadanía y Alto(a) Consejero(a) Distrital de Tecnologías de la Información y las Comunicaciones</t>
  </si>
  <si>
    <t>Estructurar canales de relacionamiento con la ciudadanía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</si>
  <si>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relacionamiento con la ciudadanía, debido a errores (fallas o deficiencias) en el diseño y estructuración de estos</t>
  </si>
  <si>
    <t xml:space="preserve">- Dificultades en la coordinación entre las administraciones locales, distritales y nacionales para la prestación de servicios o ejecución de programas.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</si>
  <si>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relacionamiento con la ciudadanía.
</t>
  </si>
  <si>
    <t>-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
- Evaluar la situación presentada de acuerdo a la etapa en la que se encuentra el proyecto.
- Elaborar plan de trabajo (actividades, responsables, fechas).
- Ejecutar del plan de trabajo.
- Actualizar el mapa de riesgos Gobierno Abierto y Relacionamiento con la Ciudadanía</t>
  </si>
  <si>
    <t>- Subsecretario(a) de Servicio a la Ciudadanía y Alto(a) Consejero(a) Distrital de Tecnologías de la Información y las Comunicaciones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 y Alto(a) Consejero(a) Distrital de Tecnologías de la Información y las Comunicaciones</t>
  </si>
  <si>
    <t>-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
- Acta con la decisión de acciones a tomar
- Plan de trabajo para la corrección de la situación
- Plan de trabajo ejecutado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</si>
  <si>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a canales de relacionamiento con la ciudadanía.
Se ajustan los controles detectivos y preventivos, acorde con la actualización del procedimiento Estructuración de canales de relacionamiento con la ciudadanía (2212100-PR041) Versión 12.
Se ajustan los controles correctivos acorde con el nombre del nuevo proceso.
Se ajustan las acciones de contingencia acorde con el nombre del nuevo proceso.</t>
  </si>
  <si>
    <t xml:space="preserve">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
</t>
  </si>
  <si>
    <t>Administrar canales de relacionamiento con la ciudadanía
Fase (actividades): Fortalecer e implementar en los canales de atención disponibles en la Red CADE, estrategias de atención de servicio a la ciudadanía acorde a sus características poblacionales y particulares.</t>
  </si>
  <si>
    <t xml:space="preserve">- Fallas de conectividad e interoperabilidad que dificultan el funcionamiento de plataformas tecnológicas que soportan los canales de relacionamiento con las partes interesadas
</t>
  </si>
  <si>
    <t xml:space="preserve">- Manifestaciones que generan alteraciones en el orden público, en las cuales se vean afectada la gestión propia de la Secretaría General.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</si>
  <si>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</si>
  <si>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Gobierno Abierto y Relacionamiento con la Ciudadanía</t>
  </si>
  <si>
    <t>- Subsecretario(a) de Servicio a la Ciudadanía y Alto(a) Consejero(a) Distrital de Tecnologías de la Información y las Comunicaciones
- Profesional responsable del medio de interacción (CADE y SuperCADE)
- Profesional responsable del medio de interacción (CADE y SuperCADE)
- Subsecretario(a) de Servicio a la Ciudadanía y Alto(a) Consejero(a) Distrital de Tecnologías de la Información y las Comunicaciones</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</si>
  <si>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Gobierno Abierto y Relacionamiento con la Ciudadanía, actualizado.</t>
  </si>
  <si>
    <t xml:space="preserve">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t>
  </si>
  <si>
    <t>Administrar canales de relacionamiento con la ciudadanía
Fase (componente): Documentos de lineamientos técnicos</t>
  </si>
  <si>
    <t>Posibilidad de afectación reputacional por información inconsistente,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</si>
  <si>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</si>
  <si>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</si>
  <si>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</si>
  <si>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Gobierno Abierto y Relacionamiento con la Ciudadanía</t>
  </si>
  <si>
    <t>- Subsecretario(a) de Servicio a la Ciudadanía y Alto(a) Consejero(a) Distrital de Tecnologías de la Información y las Comunicaciones
- Servidor(a) asignado(a) por el (la) Director (a) del Sistema Distrital de Servicio a la Ciudadanía
- Subsecretario(a) de Servicio a la Ciudadanía y Alto(a) Consejero(a) Distrital de Tecnologías de la Información y las Comunicaciones</t>
  </si>
  <si>
    <t>-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
- Servidores (as) con reinducción en el protocolo de apoyo a la supervisión de contratos y convenios.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</si>
  <si>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modificando canales de interacción por relacionamiento.
Se ajustan los controles detectivos y preventivos, acorde con la actualización del procedimiento Administración del Modelo Multicanal de Relacionamiento con la Ciudadanía (2213300-PR-036)  Versión 16.
Se ajustan los controles correctivos acorde con el nombre del nuevo proceso.
Se ajustan las acciones de contingencia acorde con el nombre del nuevo proceso.</t>
  </si>
  <si>
    <t>Administrar canales de relacionamiento con la ciudadanía
Capacitar o cualificar a los servidores públicos en temáticas de funcionalidad del Sistema Distrital para la Gestión de Peticiones Ciudadanas, servicio a la Ciudadanía, al igual que en competencias de Inspección, Vigilancia y Control.
Sensibilizar a la ciudadanía y otros en temas de servicio a la ciudadanía, el funcionamiento del sistema distrital para la gestión de peticiones ciudadanas y en temas de Inspección, Vigilancia y Control- IVC.</t>
  </si>
  <si>
    <t>Posibilidad de afectación reputacional por inconformidad de los usuarios (entidades) del sistema distrital para la gestión de peticiones, debido a incumplimiento parcial de compromisos en la atención de soporte funcional en los tiempos promedio definidos</t>
  </si>
  <si>
    <t xml:space="preserve">- Fallas de conectividad e interoperabilidad que dificultan el funcionamiento de plataformas tecnológicas que soportan los canales de relacionamiento con las partes interesadas.
- Alta rotación de personal generando retrasos en la curva de aprendizaje.
</t>
  </si>
  <si>
    <t xml:space="preserve">- Conocimiento parcial del propósito, funcionamiento y productos y servicios del proceso por parte del usuario final
</t>
  </si>
  <si>
    <t xml:space="preserve">- Demora en la gestión de peticiones por parte de las entidades distritales.
- Pérdida de credibilidad y de confianza que dificulte la ejecución de las políticas, programas y proyectos de la Secretaría General. 
- Incumplimiento de objetivos y metas institucionales.
</t>
  </si>
  <si>
    <t>-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
- Re-clasificar la incidencia e indicar al solicitante los motivos por los cuales la solicitud no pudo ser atendida en los tiempos definidos.
- Actualizar el mapa de riesgos Gobierno Abierto y Relacionamiento con la Ciudadanía</t>
  </si>
  <si>
    <t>- Subsecretario(a) de Servicio a la Ciudadanía y Alto(a) Consejero(a) Distrital de Tecnologías de la Información y las Comunicaciones
- Profesional, técnico o auxiliar responsable de la atención del soporte
- Subsecretario(a) de Servicio a la Ciudadanía y Alto(a) Consejero(a) Distrital de Tecnologías de la Información y las Comunicaciones</t>
  </si>
  <si>
    <t>-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
- Incidencia re-clasificada en la Mesa de ayuda Bogotá te escucha, con indicación de los motivos por los cuales no se pudo atender dentro de los tiempos establecidos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</si>
  <si>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Se ajustan las acciones de contingencia acorde con el nombre del nuevo proceso.</t>
  </si>
  <si>
    <t>Medir y analizar la calidad en la prestación del servicio en los canales de relacionamiento con la Ciudadanía de la administración distrital.
Evaluar los criterios de calidad en las respuestas emitidas a las peticiones ciudadanas.</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</si>
  <si>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Gobierno Abierto y Relacionamiento con la Ciudadanía</t>
  </si>
  <si>
    <t>- Subsecretario(a) de Servicio a la Ciudadanía y Alto(a) Consejero(a) Distrital de Tecnologías de la Información y las Comunicaciones
- Profesional asignado
- Subsecretario(a) de Servicio a la Ciudadanía y Alto(a) Consejero(a) Distrital de Tecnologías de la Información y las Comunicaciones</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</si>
  <si>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</si>
  <si>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t>
  </si>
  <si>
    <t>Capacitar o cualificar a los servidores públicos en temáticas de funcionalidad del Sistema Distrital para la Gestión de Peticiones Ciudadanas, servicio a la Ciudadanía, al igual que en competencias de Inspección, Vigilancia y Control</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</si>
  <si>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Gobierno Abierto y Relacionamiento con la Ciudadanía</t>
  </si>
  <si>
    <t>- Subsecretario(a) de Servicio a la Ciudadanía y Alto(a) Consejero(a) Distrital de Tecnologías de la Información y las Comunicaciones
- Profesional Universitario asignado por el (la) Director (a) Distrital de Calidad del Servicio
- Subsecretario(a) de Servicio a la Ciudadanía y Alto(a) Consejero(a) Distrital de Tecnologías de la Información y las Comunicaciones</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</si>
  <si>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Gobierno Abierto y Relacionamiento con la Ciudadanía, actualizado.</t>
  </si>
  <si>
    <t>Realizar el traslado de las peticiones ciudadanas registradas en el Sistema Distrital para la Gestión de Peticiones Ciudadanas</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</si>
  <si>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Gobierno Abierto y Relacionamiento con la Ciudadanía</t>
  </si>
  <si>
    <t>- Subsecretario(a) de Servicio a la Ciudadanía y Alto(a) Consejero(a) Distrital de Tecnologías de la Información y las Comunicaciones
- Profesional, Técnico operativo o Auxiliar Administrativo encargado del Direccionamiento de Peticiones Ciudadanas
- Subsecretario(a) de Servicio a la Ciudadanía y Alto(a) Consejero(a) Distrital de Tecnologías de la Información y las Comunicaciones</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</si>
  <si>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</si>
  <si>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 la tipología del control número 2 de "correctivo" a "detectivo".
Se ajustan los controles correctivos acorde con el nombre del nuevo proceso.
Se ajustan las acciones de contingencia acorde con el nombre del nuevo proceso.</t>
  </si>
  <si>
    <t>Administrar canales de relacionamiento con la ciudadanía</t>
  </si>
  <si>
    <t xml:space="preserve">- Pérdida de credibilidad y de confianza que dificulte la ejecución de las políticas, programas y proyectos de la Secretaría General.  
- Intervenciones o hallazgos por partes de entes de control u otro ente regulador, interno o externo.
- Incumplimiento de objetivos y metas institucionales.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</si>
  <si>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Gobierno Abierto y Relacionamiento con la Ciudadanía</t>
  </si>
  <si>
    <t>- Subsecretario(a) de Servicio a la Ciudadanía y Alto(a) Consejero(a) Distrital de Tecnologías de la Información y las Comunicaciones
- Director (a) del Sistema Distrital de Servicio a la Ciudadanía
- Subsecretario(a) de Servicio a la Ciudadanía y Alto(a) Consejero(a) Distrital de Tecnologías de la Información y las Comunicaciones</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</si>
  <si>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</si>
  <si>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Administración del Modelo Multicanal de Relacionamiento con la Ciudadanía (2213300-PR-036)  Versión 16.
Se ajustan los controles correctivos acorde con el nombre del nuevo proceso.
Se define acción de tratamiento para fortalecer la gestión del riesgo.
Se ajustan las acciones de contingencia acorde con el nombre del nuevo proceso.</t>
  </si>
  <si>
    <t>Medir y analizar la calidad en la prestación del servicio en los canales de relacionamiento con la Ciudadanía de la administración distrital</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</si>
  <si>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Gobierno Abierto y Relacionamiento con la Ciudadanía</t>
  </si>
  <si>
    <t>- Subsecretario(a) de Servicio a la Ciudadanía y Alto(a) Consejero(a) Distrital de Tecnologías de la Información y las Comunicaciones
- Director Distrital de Calidad del Servicio
- Director Distrital de Calidad del Servicio
- Subsecretario(a) de Servicio a la Ciudadanía y Alto(a) Consejero(a) Distrital de Tecnologías de la Información y las Comunicaciones</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</si>
  <si>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Gobierno Abierto y Relacionamiento con la Ciudadanía, actualizado.</t>
  </si>
  <si>
    <t xml:space="preserve">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t>
  </si>
  <si>
    <t xml:space="preserve">- Dificultad en la articulación de actividades comunes a las dependencias.
- Alta rotación de personal generando retrasos en la curva de aprendizaje.
- Fallas de conectividad e interoperabilidad que dificultan el funcionamiento de plataformas tecnológicas que soportan los canales de relacionamiento con las partes interesadas
</t>
  </si>
  <si>
    <t xml:space="preserve">- Pérdida de credibilidad y de confianza que dificulte la ejecución de las políticas, programas y proyectos de la Secretaría General. 
- Intervenciones o hallazgos por partes de entes de control u otro ente regulador, interno o externo.
- Recursos que no ingresan, ingresan por menor o mayor valor a la Tesorería Distrital.
- Incumplimiento de objetivos y metas institucionales.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</si>
  <si>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Gobierno Abierto y Relacionamiento con la Ciudadanía</t>
  </si>
  <si>
    <t>- Subsecretario(a) de Servicio a la Ciudadanía y Alto(a) Consejero(a) Distrital de Tecnologías de la Información y las Comunicaciones
- Servidor(a) asignado por el (la) Director(a) del Sistema Distrital de Servicio a la Ciudadanía
- Subsecretario(a) de Servicio a la Ciudadanía y Alto(a) Consejero(a) Distrital de Tecnologías de la Información y las Comunicaciones</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</si>
  <si>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Gobierno Abierto y Relacionamiento con la Ciudadanía, actualizado.</t>
  </si>
  <si>
    <t>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Facturación y Cobro por concepto de uso de espacios en los SuperCADE y CADE (2213300-PR-377) Versión 5.
Se ajustan los controles correctivos acorde con el nombre del nuevo proceso.
Se ajustan las acciones de contingencia acorde con el nombre del nuevo proceso.</t>
  </si>
  <si>
    <t>Gestionar asesorías y formular e implementar proyectos en materia de transformación digital
Fase:(propósito): Generar valor público para la ciudadanía, la Secretaria General y sus grupos de interés, mediante el uso y aprovechamiento estratégico de TIC)</t>
  </si>
  <si>
    <t>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t>
  </si>
  <si>
    <t xml:space="preserve">- Dificultad en la articulación de actividades comunes a las dependencias.
- Alta rotación de personal generando retrasos en la curva de aprendizaje.
- Desarticulación en espacios de relacionamiento con poca comunicación con los procesos de planeación e instancias de decisión.
- Desconocimiento por parte de algunos funcionarios acerca de las funciones de la entidad y elementos de la plataforma estratégica.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</si>
  <si>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 Conocimiento parcial del propósito, funcionamiento y productos y servicios del proceso por parte del usuario final
- Manifestaciones que generan alteraciones en el orden público, en las cuales se vean afectada la gestión propia de la Secretaría General.
- Presiones o motivaciones de los ciudadanos que incitan al servidor público a realizar conductas contrarias al deber ser.
</t>
  </si>
  <si>
    <t>- Reportar el riesgo materializado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en el informe de monitoreo a la Oficina Asesora de Planeación.
- Analizar los errores que se evidenciaron en la definición de la asesoría y formulación del proyecto
- Se reformula el proyecto  y se pasa para su revisión y aprobación
- Actualizar el mapa de riesgos Gobierno Abierto y Relacionamiento con la Ciudadanía</t>
  </si>
  <si>
    <t>- Subsecretario(a) de Servicio a la Ciudadanía y Alto(a) Consejero(a) Distrital de Tecnologías de la Información y las Comunicaciones
- Jefe de Oficina Alta Consejería Distrital de Tecnologías de la Información y las Comunicaciones -TIC-
- Jefe de Oficina Alta Consejería Distrital de Tecnologías de la Información y las Comunicaciones -TIC-
- Subsecretario(a) de Servicio a la Ciudadanía y Alto(a) Consejero(a) Distrital de Tecnologías de la Información y las Comunicaciones</t>
  </si>
  <si>
    <t>- Reporte de monitoreo indicando la materialización del riesgo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 Documento de análisis de errores 
- Proyecto reformulado
- Mapa de riesgo  Gobierno Abierto y Relacionamiento con la Ciudadanía, actualizado.</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</si>
  <si>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</si>
  <si>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xml:space="preserve">Gestionar asesorías y formular e implementar proyectos en materia de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</si>
  <si>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Posibilidad de afectación reputacional por perdida de credibilidad y confianza de las entidades y la ciudadanía, debido a incumplimiento de compromisos en la gestión de asesorías y formulación e implementación de proyectos en materia de transformación digital</t>
  </si>
  <si>
    <t xml:space="preserve">- Dificultad en la articulación de actividades comunes a las dependencias.
- Alta rotación de personal generando retrasos en la curva de aprendizaje.
- Desconocimiento por parte de algunos funcionarios acerca de las funciones de la entidad y elementos de la plataforma estratégica.
- Desarticulación en espacios de relacionamiento con poca comunicación con los procesos de planeación e instancias de decisión.
</t>
  </si>
  <si>
    <t>- Reportar el riesgo materializado de Posibilidad de afectación reputacional por perdida de credibilidad y confianza de las entidades y la ciudadanía, debido a incumplimiento de compromisos en la gestión de asesorías y formulación e implementación de proyectos en materia de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Gobierno Abierto y Relacionamiento con la Ciudadanía</t>
  </si>
  <si>
    <t>- Subsecretario(a) de Servicio a la Ciudadanía y Alto(a) Consejero(a) Distrital de Tecnologías de la Información y las Comunicaciones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Subsecretario(a) de Servicio a la Ciudadanía y Alto(a) Consejero(a) Distrital de Tecnologías de la Información y las Comunicaciones</t>
  </si>
  <si>
    <t>- Reporte de monitoreo indicando la materialización del riesgo de Posibilidad de afectación reputacional por perdida de credibilidad y confianza de las entidades y la ciudadanía, debido a incumplimiento de compromisos en la gestión de asesorías y formulación e implementación de proyectos en materia de transformación digital
- Causas de incumplimiento identificadas
- Acción formulada en el aplicativo Sistema Integrado de Gestión
- Plan de trabajo actualizado 
- Mapa de riesgo  Gobierno Abierto y Relacionamiento con la Ciudadanía, actualizado.</t>
  </si>
  <si>
    <t>Gestionar asesorías y formular e implementar proyectos en materia de transformación digital</t>
  </si>
  <si>
    <t xml:space="preserve">- Pérdidas financieras por mala utilización de recursos en los Proyectos
- Investigaciones disciplinarias.
- Pérdida credibilidad por parte de la entidades interesadas.
- Desviaciones en los Objetivos, el Alcance y el Cronograma del Proyecto.
</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</si>
  <si>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Gobierno Abierto y Relacionamiento con la Ciudadanía</t>
  </si>
  <si>
    <t>- Subsecretario(a) de Servicio a la Ciudadanía y Alto(a) Consejero(a) Distrital de Tecnologías de la Información y las Comunicaciones
- Jefe Oficina de la Alta Consejería Distrital de TIC
- Jefe Oficina de la Alta Consejería Distrital de TIC
- Subsecretario(a) de Servicio a la Ciudadanía y Alto(a) Consejero(a) Distrital de Tecnologías de la Información y las Comunicaciones</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</si>
  <si>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Gobierno Abierto y Relacionamiento con la Ciudadanía, actualizado.</t>
  </si>
  <si>
    <t xml:space="preserve">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t>
  </si>
  <si>
    <t>(Fase: Actividad) Desarrollar el modelo de Gobierno Abierto con articulación y coordinación interinstitucional.
- Formular, implementar y realizar seguimiento a las estrategias, lineamientos y proyectos en materia gobierno abierto y la transformación digital</t>
  </si>
  <si>
    <t xml:space="preserve">- Insuficiencia de estrategias institucionales para ejercer la democracia digital, el control social y el aprovechamiento de información pública, en el marco de la transparencia, la colaboración y la participación.
- Desarticulación en espacios de relacionamiento con poca comunicación con los procesos de planeación e instancias de decisión.
</t>
  </si>
  <si>
    <t xml:space="preserve">- 7869 Implementación del modelo de gobierno abierto, accesible e incluyente de Bogotá
</t>
  </si>
  <si>
    <t>Se cambia la fuente del riesgos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t>
  </si>
  <si>
    <t>(Propósito): Implementar un modelo de Gobierno Abierto de Bogotá que promueva una relación democrática, incluyente, accesible y transparente con la ciudadanía.
- Formular, implementar y realizar seguimiento a las estrategias, lineamientos y proyectos en materia gobierno abierto y la transformación digital</t>
  </si>
  <si>
    <t>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t>
  </si>
  <si>
    <t>(Producto): Documentos de lineamientos técnicos elaborados
- Formular, implementar y realizar seguimiento a las estrategias, lineamientos y proyectos en materia gobierno abierto y la transformación digital</t>
  </si>
  <si>
    <t>Paz, Víctimas y Reconciliación</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</si>
  <si>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</si>
  <si>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</si>
  <si>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Jefe de Oficina Alta Consejería de Paz, Víctimas y Reconciliación</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</si>
  <si>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Paz, Víctimas y Reconciliación</t>
  </si>
  <si>
    <t>- Jefe de Oficina Alta Consejería de Paz, Víctimas y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</si>
  <si>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Paz, Víctimas y Reconciliación, actualizado.</t>
  </si>
  <si>
    <t>Se ajustan los controles, de acuerdo a la actualización del procedimiento.
Se actualiza el nombre del proceso al cual esta asociado el riesgo.</t>
  </si>
  <si>
    <t>Coordinar la formulación, seguimiento, y actualización del Plan de Acción Distrital y sus planes conexos en el marco de la política pública de víctimas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</si>
  <si>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Paz, Víctimas y Reconciliación</t>
  </si>
  <si>
    <t>- Jefe de Oficina Alta Consejería de Paz, Víctimas y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</si>
  <si>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Paz, Víctimas y Reconciliación, actualizado.</t>
  </si>
  <si>
    <t xml:space="preserve">Se ajustan los controles, de acuerdo a la actualización del procedimiento
Se actualiza el nombre del proceso al cual esta asociado el riesgo.
</t>
  </si>
  <si>
    <t>Otorgar medidas de ayuda o atención humanitaria inmediata para atender las necesidades básicas de la población victima que llega a la ciudad de Bogotá en condiciones de vulnerabilidad acentuada derivada de los hechos victimizantes ocurridos.
Fase (actividad): Gestionar el funcionamiento administrativo y operativo para el otorgamiento de la ayuda humanitaria.</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</si>
  <si>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Paz, Víctimas y Reconciliación</t>
  </si>
  <si>
    <t>- Jefe de Oficina Alta Consejería de Paz, Víctimas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</si>
  <si>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Paz, Víctimas y Reconciliación, actualizado.</t>
  </si>
  <si>
    <t>Se ajustan los controles, de acuerdo a la actualización del procedimiento
Se actualiza el nombre del proceso al cual esta asociado el riesgo.
Se formula la acción de tratamiento a 2023</t>
  </si>
  <si>
    <t>Actualización en la redacción de los riesgos del proyecto e identificación de tipo de controles</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</si>
  <si>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Gestión de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</si>
  <si>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Gestión de Contratación, actualizado.</t>
  </si>
  <si>
    <t>Subdirector(a) de Servicios Administrativos y Oficina de Tecnologías de la Información y las Comunicaciones</t>
  </si>
  <si>
    <t>- Subdirector(a) de Servicios Administrativos y Oficina de Tecnologías de la Información y las Comunicaciones
- Subdirector(a) de Servicios Administrativos
- Subdirector(a) de Servicios Administrativos
- Subdirector(a) de Servicios Administrativos
- Subdirector(a) de Servicios Administrativos y Oficina de Tecnologías de la Información y las Comunicaciones</t>
  </si>
  <si>
    <t>- Subdirector(a) de Servicios Administrativos y Oficina de Tecnologías de la Información y las Comunicaciones
- Subdirector(a) de Servicios Administrativos
- Subdirector(a) de Servicios Administrativos
- Subdirector(a) de Servicios Administrativos y Oficina de Tecnologías de la Información y las Comunicaciones</t>
  </si>
  <si>
    <t>- Subdirector(a) de Servicios Administrativos y Oficina de Tecnologías de la Información y las Comunicaciones
- Jefe Oficina de Tecnologías de la Información y las Comunicaciones
- Subdirector(a) de Servicios Administrativos y Oficina de Tecnologías de la Información y las Comunicaciones</t>
  </si>
  <si>
    <t>- Subdirector(a) de Servicios Administrativos y Oficina de Tecnologías de la Información y las Comunicaciones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 y Oficina de Tecnologías de la Información y las Comunicaciones</t>
  </si>
  <si>
    <t>Gestión de Servicios Administrativos y Tecnológicos</t>
  </si>
  <si>
    <t>-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 y Tecnológicos</t>
  </si>
  <si>
    <t>- Subdirector(a) de Servicios Administrativos y Oficina de Tecnologías de la Información y las Comunicaciones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 y Oficina de Tecnologías de la Información y las Comunicaciones</t>
  </si>
  <si>
    <t>-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
- Servicio prestado
- Correo o memorando electrónico con el reporte
- Correo electrónico
- Mapa de riesgo  Gestión de Servicios Administrativos y Tecnológicos, actualizado.</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</si>
  <si>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 y Tecnológicos</t>
  </si>
  <si>
    <t>- Subdirector(a) de Servicios Administrativos y Oficina de Tecnologías de la Información y las Comunicaciones
- Subdirector(a) de Servicios Administrativos.
- Subdirector Servicios Administrativos
- Subdirector(a) de Servicios Administrativos y Oficina de Tecnologías de la Información y las Comunicaciones</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</si>
  <si>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y Tecnológicos, actualizado.</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</si>
  <si>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de Servicios Administrativos y Tecnológicos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</si>
  <si>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de Servicios Administrativos y Tecnológicos, actualizado.</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</si>
  <si>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Gestión de Servicios Administrativos y Tecnológicos</t>
  </si>
  <si>
    <t>- Subdirector(a) de Servicios Administrativos y Oficina de Tecnologías de la Información y las Comunicaciones
- Jefe Oficina de Tecnologías de la Información y las Comunicaciones
- Jefe Oficina de Tecnologías de la Información y las Comunicaciones
- Jefe Oficina de Tecnologías de la Información y las Comunicaciones
- Subdirector(a) de Servicios Administrativos y Oficina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</si>
  <si>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Gestión de Servicios Administrativos y Tecnológicos, actualizado.</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</si>
  <si>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de Servicios Administrativos y Tecnológicos</t>
  </si>
  <si>
    <t>- Subdirector(a) de Servicios Administrativos y Oficina de Tecnologías de la Información y las Comunicaciones
- Subdirector(a) de Gestión Documental 
- Subdirector(a) de Gestión Documental 
- Subdirector(a) de Servicios Administrativos y Oficina de Tecnologías de la Información y las Comunicaciones</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</si>
  <si>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de Servicios Administrativos y Tecnológicos, actualizado.</t>
  </si>
  <si>
    <t>- Reportar el riesgo materializado de Posibilidad de afectación reputacional por inconsistencias en los planes o instrumentos archivísticos, debido a debido a errores (fallas o deficiencias) en la aplicación de los lineamientos  para su implementación o actualización  en el informe de monitoreo a la Oficina Asesora de Planeación.
- Realizar el respectivo ajuste en el instrumento archivístico.
- Solicitar a la dependencia realizar la transferencia documental.
- Ajustar el cronograma de transferencias documentales.
- Actualizar el mapa de riesgos Gestión de Servicios Administrativos y Tecnológicos</t>
  </si>
  <si>
    <t>- Subdirector(a) de Servicios Administrativos y Oficina de Tecnologías de la Información y las Comunicaciones
- Subdirector(a) de Gestión Documental
- Subdirector(a) de Gestión Documental
- Subdirector(a) de Gestión Documental
- Subdirector(a) de Servicios Administrativos y Oficina de Tecnologías de la Información y las Comunicaciones</t>
  </si>
  <si>
    <t>-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 Instrumento ajustado (TRD)
- Memorando de solicitud de Transferencia documental
- Cronograma de Transferencias documentales ajustado
- Mapa de riesgo  Gestión de Servicios Administrativos y Tecnológicos, actualizado.</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</si>
  <si>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de Servicios Administrativos y Tecnológicos</t>
  </si>
  <si>
    <t>- Subdirector(a) de Servicios Administrativos y Oficina de Tecnologías de la Información y las Comunicaciones
- Subdirector de Gestión documental
- Subdirector de Gestión documental
- Subdirector(a) de Servicios Administrativos
- Subdirector(a) de Servicios Administrativos y Oficina de Tecnologías de la Información y las Comunicaciones</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</si>
  <si>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de Servicios Administrativos y Tecnológicos, actualizado.</t>
  </si>
  <si>
    <t>Se determina la probabilidad (4 Alta)  teniendo en cuenta el número de veces que se ejecuta la actividad clave durante el año. El impacto (3 Moderado) obedece al análisis de las consecuencias de las diferentes perspectivas de acuerdo con la metodología.</t>
  </si>
  <si>
    <t>Se determina la probabilidad (Muy baja 1) ya que las actividades de control preventivas son fuertes y mitigan la mayoría de las causas. El impacto  (menor 2) ya que las actividades de control  cubren los efectos más significativos, reduciendo el impacto inicial para una valoración después de los controles a (Moderado).</t>
  </si>
  <si>
    <t>Subsecretario(a) Distrital de Fortalecimiento Institucional</t>
  </si>
  <si>
    <t>- Subsecretario(a) Distrital de Fortalecimiento Institucional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Subsecretario(a) Distrital de Fortalecimiento Institucional</t>
  </si>
  <si>
    <t>- Subsecretario(a) Distrital de Fortalecimiento Institucional
- Profesional Universitario de la Dirección Distrital de Archivo de Bogotá
- Profesional Universitario de la Dirección Distrital de Archivo de Bogotá
- Subsecretario(a) Distrital de Fortalecimiento Institucional</t>
  </si>
  <si>
    <t>Se asocia el riesgo al nuevo Mapa de procesos de la Secretaría General. 
Se realiza análisis antes de controles verificando el impacto y probabilidad ya que disminuyó debido a que no se ha materializado el riesgo en la vigencia</t>
  </si>
  <si>
    <t>- Subsecretario(a) Distrital de Fortalecimiento Institucional
- Subdirector(a) de Gestión de Patrimonio Documental del Distrito
- Profesional universitario de la Subdirección de Gestión de Patrimonio Documental del Distrito								
- Director(a) Distrital de Archivo de Bogotá
- Subsecretario(a) Distrital de Fortalecimiento Institucional</t>
  </si>
  <si>
    <t>- Subsecretario(a) Distrital de Fortalecimiento Institucional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Subsecretario(a) Distrital de Fortalecimiento Institucional</t>
  </si>
  <si>
    <t>- Subsecretario(a) Distrital de Fortalecimiento Institucional
- Director(a) Distrital de Archivo de Bogotá
- Profesional(es) Universitario(s)
- Director(a) Distrital de Archivo de Bogotá
- Director(a) Distrital de Archivo de Bogotá
- Subdirector del Sistema Distrital de Archivos
- Director(a) Distrital de Archivo de Bogotá
- Subsecretario(a) Distrital de Fortalecimiento Institucional</t>
  </si>
  <si>
    <t>- Subsecretario(a) Distrital de Fortalecimiento Institucional
- Subdirector(a) de Imprenta Distrital
- Subdirector(a) de Imprenta Distrital
- Profesional Universitario (Producción)
- Profesional Universitario (Producción)
- Profesional Universitario (Producción)
- Subsecretario(a) Distrital de Fortalecimiento Institucional</t>
  </si>
  <si>
    <t>- Subsecretario(a) Distrital de Fortalecimiento Institucional
- Subdirector(a) de Imprenta Distrital
- Subdirector(a) de Imprenta Distrital
- Subdirector(a) de Imprenta Distrital
- Técnico Operativo
- Subdirector(a) de Imprenta Distrital
- Subsecretario(a) Distrital de Fortalecimiento Institucional</t>
  </si>
  <si>
    <t>- Subsecretario(a) Distrital de Fortalecimiento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Subsecretario(a) Distrital de Fortalecimiento Institucional</t>
  </si>
  <si>
    <t>- Subsecretario(a) Distrital de Fortalecimiento Institucional
- el Director(a) y/o Subdirector(a) Técnico (a) de Desarrollo Institucional 
- Subsecretario(a) Distrital de Fortalecimiento Institucional</t>
  </si>
  <si>
    <t xml:space="preserve">Se modifica  la descripción del Control No. 2 se ajusta el responsable de autorizar la aplicación del control al Subdirector Financiero, por error en la digitación.
 </t>
  </si>
  <si>
    <t>Objetivos de Desarrollo Sostenible</t>
  </si>
  <si>
    <t>Sin asociación</t>
  </si>
  <si>
    <t>16. Paz, justicia e instituciones sólidas</t>
  </si>
  <si>
    <t>9. Industria, innovación e infraestructura</t>
  </si>
  <si>
    <t>Dependencia</t>
  </si>
  <si>
    <t>Oficina Alta Consejería de Paz, Víctimas y Reconciliación</t>
  </si>
  <si>
    <t>Oficina Alta Consejería Distrital de Tecnologías de la Información y las Comunicaciones</t>
  </si>
  <si>
    <t>Subdirección de Gestión Documental</t>
  </si>
  <si>
    <t xml:space="preserve">Posibilidad de afectación reputacional por inconsistencias en los planes o instrumentos archivísticos, debido a errores (fallas o deficiencias) en la aplicación de los lineamientos  para su implementación o actualización </t>
  </si>
  <si>
    <t>Observaciones</t>
  </si>
  <si>
    <t>CREADO</t>
  </si>
  <si>
    <t>CREADO Control Disciplinario_2023</t>
  </si>
  <si>
    <t>Falta crear los demás roles aparte de Cesar</t>
  </si>
  <si>
    <t>CREADO
Direccionamiento Estratégico_2023</t>
  </si>
  <si>
    <t>CREADO
Evaluación del Sistema de Control Interno_2023</t>
  </si>
  <si>
    <t>CREADO
Fortalecimiento de la Gestión Pública_2023</t>
  </si>
  <si>
    <t>CREADO
Fortalecimiento Institucional_2023</t>
  </si>
  <si>
    <t>CREADO
Gestión de Alianzas e Internacionalización de Bogotá_2023</t>
  </si>
  <si>
    <t>CREADO
Gestión de Contratación_2023</t>
  </si>
  <si>
    <t>CREADO
Gestión de Recursos Físicos_2023</t>
  </si>
  <si>
    <t>CREADO
Gestión de Servicios Administrativos y Tecnológicos_2023</t>
  </si>
  <si>
    <t>CREADO
Gestión del Conocimiento_2023</t>
  </si>
  <si>
    <t>CREADO
Gestión del Talento Humano_2023</t>
  </si>
  <si>
    <t>CREADO
Gestión Estratégica de Comunicación e Información_2023</t>
  </si>
  <si>
    <t>CREADO
Gestión Financiera_2023</t>
  </si>
  <si>
    <t>CREADO
Gestión Jurídica_2023</t>
  </si>
  <si>
    <t>CREADO
Gobierno Abierto y Relacionamiento con la Ciudadanía_2023</t>
  </si>
  <si>
    <t>CREADO
Paz, Víctimas y Reconciliacióna_2023</t>
  </si>
  <si>
    <t>7868 Desarrollo Institucional para una Gestión Pública Eficiente</t>
  </si>
  <si>
    <t>CREADO
7868 Desarrollo Institucional para una Gestión Pública Eficiente_2023</t>
  </si>
  <si>
    <t>Equipo</t>
  </si>
  <si>
    <t>Elementos de análisis</t>
  </si>
  <si>
    <t>Campos:
Debilidades
Oportunidades
Fortalezas
Amenazas
Consecuencias
ODS</t>
  </si>
  <si>
    <t>Listo para gestión y corrupción</t>
  </si>
  <si>
    <t>Listo para gestión</t>
  </si>
  <si>
    <t>Equipo de trabajo</t>
  </si>
  <si>
    <t>Contextos</t>
  </si>
  <si>
    <t>Identificación</t>
  </si>
  <si>
    <t>OK</t>
  </si>
  <si>
    <t>-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t>
  </si>
  <si>
    <t>- Cambios en la normatividad en materia en materia de gestión del Talento humano que generen posibles desactualizaciones en los procedimientos y protocolos adoptados en la materia</t>
  </si>
  <si>
    <t>- Fallas en la disponibilidad de los aplicativos.</t>
  </si>
  <si>
    <t>No se puede asociar varias actividades clave</t>
  </si>
  <si>
    <t>Al colocar más de una fase del proyecto, una de ellas se elimina y no es visible en el show ni la lupa</t>
  </si>
  <si>
    <t>Registrar la gestión contable</t>
  </si>
  <si>
    <t>Ajusté la actividad clave según el nuevo proceso</t>
  </si>
  <si>
    <t>Expedir certificados de disponibilidad presupuestal (CDP)
Gestionar los certificados de registro presupuestal (CRP)</t>
  </si>
  <si>
    <t>Posibilidad de afectación económica (o presupuestal) por sanción moratoria o pago de  intereses, debido a errores (fallas o deficiencias) en el pago oportuno de las obligaciones adquiridas por la Secretaria General</t>
  </si>
  <si>
    <t>Desarrollar adecuada y oportunamente el trámite financiero para cumplir con las obligaciones que afectan el presupuesto de la entidad y que se originan en desarrollo de las actividades propias de la Secretaría General</t>
  </si>
  <si>
    <t>Definir las orientaciones y realizar acompañamiento en la implementación y sostenibilidad del Modelo Integrado de Planeación y Gestión
Definir las orientaciones para la elaboración, actualización y control de la información documentada de los procesos institucionales y los sistemas de gestión de la entidad 
Definir las orientaciones para la Gestión Integral de los Riesgos
Definir las orientaciones para formular, medir y realizar seguimiento a los indicadores de los sistemas de gestión de la entidad
Definir las orientaciones para la gestión de acciones preventivas, correctivas, correcciones y de mejora de los procesos institucionales
Fase (actividad): Fortalecer el modelo de operación por procesos de la Secretaría General para mejorar su desempeño.</t>
  </si>
  <si>
    <t>Gestionar alianzas y / o acciones de Relacionamiento Internacional, previa aprobación con el sector/entidad y/o la Alcaldía y actores internacionales para el Distrito
Fase (Actividad); Implementar un plan de relacionamiento y cooperación internacional del distrito.</t>
  </si>
  <si>
    <t>Análisis</t>
  </si>
  <si>
    <t>Probabilidad e impacto</t>
  </si>
  <si>
    <t>No se ven las calificaciones dadas a la encuesta</t>
  </si>
  <si>
    <t>Ok</t>
  </si>
  <si>
    <t>Incluidos</t>
  </si>
  <si>
    <t>Definir controles</t>
  </si>
  <si>
    <t>Evaluar controles</t>
  </si>
  <si>
    <t>Evaluados</t>
  </si>
  <si>
    <t>CONTROL DE CAMBIOS</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</si>
  <si>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	Memorando:</t>
  </si>
  <si>
    <t>CONTROL DE CAMBIOS
Conforme al memorando 3-2022-34211 del 2 de diciembre de 2022, se realizó el cargue de este riesgo en DARUMA con las siguientes novedades: 
•	Aspectos: Identificación del riesgo y análisis antes de controles
•	Cambios: Se asocia el riesgo al nuevo Mapa de procesos de la Secretaría General. Se realiza análisis antes de controles verificando el impacto y probabilidad ya que disminuyó debido a que no se ha materializado el riesgo en la vigencia.
•	Memorando:</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</si>
  <si>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Se plantean acciones de tratamiento para el fortalecimiento del riesgo.
•	Memorando:</t>
  </si>
  <si>
    <t>CONTROL DE CAMBIOS
Conforme al memorando 3-2022-34211 del 2 de diciembre de 2022, se realizó el cargue de este riesgo en DARUMA con las siguientes novedades: 
•	Aspectos: Identificación del riesgo y análisis de controles
•	Cambios: Se asocia el riesgo al nuevo Mapa de procesos de la Secretaría General.
•	Memorando: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</si>
  <si>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Nuevo riesgo en el marco del proceso Fortalecimiento Institucional.
•	Memorando: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</si>
  <si>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En el marco del nuevo modelo de operación por procesos, se migra el presente riesgo del proceso Gestión de Servicios administrativos al nuevo proceso Fortalecimiento Institucional.
•	Memorando:</t>
  </si>
  <si>
    <t>CONTROL DE CAMBIOS
Conforme al memorando 3-2022-33773 del 30 de noviembre de 2022, se realizó el cargue de este riesgo en DARUMA con las siguientes novedades: 
•	Aspectos: Identificación del riesgo
•	Cambios: Se asocia el riesgo al nuevo Mapa de procesos de la Secretaría General.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</si>
  <si>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</si>
  <si>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responsable de ejecutar el control No 1 de acuerdo con lo mencionado en los procedimientos  4231000-PR-284 "Mínima cuantía", 4231000-PR-339 "Selección Pública de Oferentes" y  4231000-PR-338 “Agregación de Demanda”. Se hizo claridad en la redacción del control No 2 la aplicabilidad del mismo cuando se ejecuta en un proceso bajo las modalidades de Licitación Pública, Concurso de Méritos, Selección Abreviada y/o Mínima Cuantía  y el llevado a cabo mediante Agregación de Demanda. Se incluyeron acciones de tratamiento del riesgo  para la vigencia  2023.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</si>
  <si>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</si>
  <si>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control No 2 de acuerdo a lo descrito en el procedimiento “42321000-PR-022 “Liquidación de contrato/convenio”.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</si>
  <si>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</si>
  <si>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	Memorando:</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</si>
  <si>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Se identifica acción preventiva.
•	Memorando:</t>
  </si>
  <si>
    <t>CONTROL DE CAMBIOS
Conforme al memorando 3-2022-34268 del 3 de diciembre de 2022, se realizó el cargue de este riesgo en DARUMA con las siguientes novedades: 
•	Aspectos: Identificación del riesgo
•	Cambios: Se asocia el riesgo al nuevo Mapa de procesos de la Secretaría General.
•	Memorando: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</si>
  <si>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Se cambia el nombre del  riesgo. Se realizó ajuste en las causas internas y externas según el análisis DOFA del nuevo proceso  gestión de servicios administrativos.
•	Memorando:</t>
  </si>
  <si>
    <t>CONTROL DE CAMBIOS
Conforme al memorando 3-2022-35584 del 14 de diciembre de 2022, se realizó el cargue de este riesgo en DARUMA con las siguientes novedades: 
•	Aspectos: Identificación del riesgo y tratamiento del riesgo
•	Cambios: Se asocia el riesgo al nuevo Mapa de procesos de la Secretaría General. Se complementó el nombre del riesgo. Se incluyó  acción de tratamiento del riesgo  para la vigencia  2023. Se realizó ajuste en las causas internas y externas según el análisis DOFA del nuevo proceso  gestión de servicios administrativos.
•	Memorando:</t>
  </si>
  <si>
    <t>CONTROL DE CAMBIOS
Conforme al memorando 3-2022-35584 del 14 de diciembre de 2022, se realizó el cargue de este riesgo en DARUMA con las siguientes novedades: 
•	Aspectos: Identificación del riesgo, análisis de controles y análisis después de controles
•	Cambios: Se elimina asociación al proyecto de inversión 7869 "Implementación del modelo de gobierno abierto, accesible e incluyente de Bogotá" dado que desde el proceso no se participa en el alcance del proyecto.
•	Memorando: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</si>
  <si>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	Memorando:</t>
  </si>
  <si>
    <t>CONTROL DE CAMBIOS
Conforme al memorando 3-2022-35584 del 14 de diciembre de 2022, se realizó el cargue de este riesgo en DARUMA con las siguientes novedades: 
•	Aspectos: Identificación del riesgo, análisis antes de controles, análisis de controles y análisis después de controles
•	Cambios: Se asocia el riesgo al nuevo Mapa de procesos de la Secretaría General. Se realizó ajuste en las causas internas, externas según el análisis DOFA de nuevo proceso  gestión de servicios administrativos. Se fusionó las fichas de riego 2 "Posibilidad de afectación reputacional por Incumplimiento en el plan de transferencias, debido a errores (fallas o deficiencias)  en la gestión y tramite de las transferencias documentales" y 4 "Posibilidad de afectación reputacional por inconsistencias en los instrumentos archivísticos, debido a errores (fallas o deficiencias) en la aplicación de los lineamientos  para su actualización" y se unificaron los controles de los mismos.
•	Memorando:</t>
  </si>
  <si>
    <t>CONTROL DE CAMBIOS
Conforme al memorando 3-2022-35584 del 14 de diciembre de 2022, se realizó el cargue de este riesgo en DARUMA con las siguientes novedades: 
•	Aspectos: Identificación del riesgo, análisis antes de controles y análisis de controles
•	Cambios: Se asocia el riesgo al nuevo Mapa de procesos de la Secretaría General. Se ajustó el análisis de controles y la redacción de los mismos según los procedimientos vigentes.
•	Memorando:</t>
  </si>
  <si>
    <t>CONTROL DE CAMBIOS
Conforme al memorando 3-2022-35584 del 14 de diciembre de 2022, se realizó el cargue de este riesgo en DARUMA con las siguientes novedades: 
•	Aspectos: Identificación del riesgo, análisis después de controles y tratamiento del riesgo
•	Cambios: Se asocia el riesgo al nuevo Mapa de procesos de la Secretaría General. Se realizó ajuste en las causas internas, externas según el análisis DOFA de nuevo proceso Gestión de Servicios Administrativos. Se incluyo la acción de tratamiento para la vigencia 2023.
•	Memorando:</t>
  </si>
  <si>
    <t>CONTROL DE CAMBIOS
Conforme al memorando 3-2022-35996 del 16 de diciembre de 2022, se realizó el cargue de este riesgo en DARUMA con las siguientes novedades: 
•	Aspectos: Identificación del riesgo, análisis antes de controles, análisis de controles y análisis después de controles
•	Cambios: Creación del riesgo asociado al proceso de Gestión del Conocimiento
•	Memorando: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</si>
  <si>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</si>
  <si>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 y detectivo y la evaluación de los  mismos  y se ajustó la explicación de la  valoración obtenida (Análisis después de  controles). Se realizó el cambio del nombre del proceso en los controles correctivos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</si>
  <si>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</si>
  <si>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definió acción de tratamiento para la vigencia  2023.
•	Memorando:</t>
  </si>
  <si>
    <t>CONTROL DE CAMBIOS
Conforme al memorando 3-2022-35988 del 16 de diciembre de 2022, se realizó el cargue de este riesgo en DARUMA con las siguientes novedades: 
•	Aspectos: Identificación del riesgo y análisis de controles
•	Cambios: Se realizó modificación en el nombre del riesgo. Se asocia el riesgo al nuevo Mapa de procesos de la Secretaría General de la Alcaldía Mayor de Bogotá, D.C. Se actualizó el contexto de la gestión del proceso. Se ajustaron las causas internas y externas. Se realizó la inclusión dos (2) controles preventivos asociados al procedimiento 2211300-PR-166 Gestión de la Salud.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</si>
  <si>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preventivos y detectivos  y la evaluación de los  mismos  y se ajustó la explicación de la  valoración obtenida (Análisis después de controles).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</si>
  <si>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</si>
  <si>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antes de controles, análisis de controles y tratamiento del riesgo
•	Cambios: Se asocia el riesgo al nuevo Mapa de procesos de la Secretaría General de la Alcaldía Mayor de Bogotá, D.C. Se actualizó el contexto de la gestión del proceso. Se ajustaron las causas internas y externas. Se modificó la calificación de la probabilidad de ocurrencia del riesgo pasando de la calificación por  factibilidad a la calificación por frecuencia y se ajustó la explicación de la  valoración obtenida antes de controles.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</si>
  <si>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Se actualiza la matriz DOFA.
Se asocia el riesgo al nuevo proceso Gestión Estratégica de Comunicación e Información y la actividad clave del mismo.
Se ajustan las causas del riesgo.
Se ajusta el diseño de los controles, según las actividades 2, 4 y 6 del procedimiento Comunicación Corporativa.
Se incluye la actividad de control 8 del procedimiento Comunicación Corporativa.
Se asocian los controles correctivos al nuevo nombre del proceso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</si>
  <si>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2, 4 y 6 del procedimiento Comunicación Corporativa. Se incluye la actividad de control 8 del procedimiento Comunicación Corporativa.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</si>
  <si>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</si>
  <si>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3, 5, 6, 8 y 10 del procedimiento Comunicación hacía la Ciudadanía. Se asocia el riesgo al proyecto de inversión 7867, teniendo en cuenta que se incluye lo relacionado con el riesgo eliminado "Posibilidad de afectación reputacional por resultados de mediciones de percepción ciudadana no satisfactorias, debido a generación y divulgación de estrategias, mensajes y/o acciones de comunicación pública, desconociendo los intereses comunicacionales del ciudadano".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</si>
  <si>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asocian los controles correctivos al nuevo nombre del proceso.
•	Memorando:</t>
  </si>
  <si>
    <t>CONTROL DE CAMBIOS
Conforme al memorando 3-2022-34015 del 1 de diciembre de 2022, se realizó el cargue de este riesgo en DARUMA con las siguientes novedades: 
•	Aspectos: Identificación del riesgo, análisis de controles y tratamiento del riesgo
•	Cambios: Se actualiza la matriz DOFA. Se asocia el riesgo al nuevo proceso Gestión Estratégica de Comunicación e Información y la actividad clave del mismo. Se ajusta la calificación del control preventivo a "sin documentar". Se define una acción de tratamiento para documentar los controles de probabilidad. Se asocian los controles correctivos al nuevo nombre del proceso.
•	Memorando:</t>
  </si>
  <si>
    <t>CONTROL DE CAMBIOS
Conforme al memorando 3-2022-35244 del 12 de diciembre de 2022, se realizó el cargue de este riesgo en DARUMA con las siguientes novedades: 
•	Aspectos: Identificación del riesgo
•	Cambios: Se ajusta el objetivo y el alcance del proceso.
•	Memorando:</t>
  </si>
  <si>
    <t>Se ajusta el objetivo, el alcance del proceso y se establece una acción de tratamiento</t>
  </si>
  <si>
    <t>CONTROL DE CAMBIOS
Conforme al memorando 3-2022-35244 del 12 de diciembre de 2022, se realizó el cargue de este riesgo en DARUMA con las siguientes novedades: 
•	Aspectos: Identificación del riesgo y tratamiento del riesgo
•	Cambios: Se ajusta el objetivo, el alcance del proceso y se establece una acción de tratamiento.
•	Memorando:</t>
  </si>
  <si>
    <t>CONTROL DE CAMBIOS
Conforme al memorando 3-2022-34225 del 2 de diciembre de 2022, se realizó el cargue de este riesgo en DARUMA con las siguientes novedades: 
•	Aspectos: Identificación del riesgo, análisis antes de controles y análisis de controles
•	Cambios: Se ajustó el número de veces que se ejecuta la actividad clave  en un periodo de un año. Se ajustaron los controles de conformidad con la versión 8 del procedimiento PR-355 "Gestión Jurídica para la Defensa de los Intereses de la Secretaría General".
•	Memorando:</t>
  </si>
  <si>
    <t>CONTROL DE CAMBIOS
Conforme al memorando 3-2022-34225 del 2 de diciembre de 2022, se realizó el cargue de este riesgo en DARUMA con las siguientes novedades: 
•	Aspectos: Análisis antes de controles
•	Cambios: Se ajustó el número de veces que se ejecuta la actividad clave en el periodo de un año.
•	Memorando:</t>
  </si>
  <si>
    <t>CONTROL DE CAMBIOS
Conforme al memorando 3-2022-34225 del 2 de diciembre de 2022, se realizó el cargue de este riesgo en DARUMA con las siguientes novedades: 
•	Aspectos: Identificación del riesgo, análisis de controles y tratamiento del riesgo
•	Cambios: Se ajusta la actividad clave asociada al riesgo. Se ajustaron los controles de conformidad con la nueva versión del procedimiento PR-355 "Gestión Jurídica para la Defensa de los Intereses de la Secretaría General". Se ajustó el plan de contingencia para el riesgo identificado. Se definió la acción de tratamiento a 2023.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</si>
  <si>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a canales de relacionamiento con la ciudadanía. Se ajustan los controles detectivos y preventivos, acorde con la actualización del procedimiento Estructuración de canales de relacionamiento con la ciudadanía (2212100-PR041) Versión 12. Se ajustan los controles correctivos acorde con el nombre del nuevo proceso. Se ajustan las acciones de contingencia acorde con el nombre del nuevo proceso.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</si>
  <si>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</si>
  <si>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y análisis de controles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</si>
  <si>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modificando canales de interacción por relacionamiento. Se ajustan los controles detectivos y preventivos, acorde con la actualización del procedimiento Administración del Modelo Multicanal de Relacionamiento con la Ciudadanía (2213300-PR-036)  Versión 16.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</si>
  <si>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</si>
  <si>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tipología del control número 2 de "correctivo" a "detectivo".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</si>
  <si>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Administración del Modelo Multicanal de Relacionamiento con la Ciudadanía (2213300-PR-036)  Versión 16.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</si>
  <si>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</si>
  <si>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Facturación y Cobro por concepto de uso de espacios en los SuperCADE y CADE (2213300-PR-377) Versión 5.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</si>
  <si>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</si>
  <si>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</si>
  <si>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3-2022-34996 del 9 de diciembre de 2022, se realizó el cargue de este riesgo en DARUMA con las siguientes novedades: 
•	Aspectos: Identificación del riesgo y análisis de controles
•	Cambios: Se ajustan los controles, de acuerdo a la actualización del procedimiento. Se actualiza el nombre del proceso al cual está asociado el riesgo.
•	Memorando:</t>
  </si>
  <si>
    <t>CONTROL DE CAMBIOS
Conforme al memorando 3-2022-34996 del 9 de diciembre de 2022, se realizó el cargue de este riesgo en DARUMA con las siguientes novedades: 
•	Aspectos: Identificación del riesgo, análisis de controles y tratamiento del riesgo
•	Cambios: Se ajustan los controles, de acuerdo a la actualización del procedimiento. Se actualiza el nombre del proceso al cual está asociado el riesgo. Se formula la acción de tratamiento a 2023.
•	Memorando:</t>
  </si>
  <si>
    <t>CONTROL DE CAMBIOS
Conforme al memorando 3-2022-34191 del 2 de diciembre de 2022, se realizó el cargue de este riesgo en DARUMA con las siguientes novedades: 
•	Aspectos: Análisis de controles
•	Cambios: Actualización en la redacción de los riesgos del proyecto e identificación de tipo de controles.
•	Memorando:</t>
  </si>
  <si>
    <t>CONTROL DE CAMBIOS
Conforme al memorando 3-2022-34225 del 2 de diciembre de 2022, se realizó el cargue de este riesgo en DARUMA con las siguientes novedades: 
•	Aspectos: Análisis antes de controles y análisis de controles
•	Cambios: Se ajustó el número de veces que se ejecuta la actividad clave  en un periodo de un año. Se ajustaron los controles de conformidad con la nueva versión del procedimiento 4203000-PR-357 "Elaboración o revisión de actos administrativos".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</si>
  <si>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y consecuencias. Se incluyen un detectivo relacionado con el procedimiento de aplicación de la etapa de instrucción. Se ajustan los controles correctivos y el plan de contingencia, ajustando el nombre del responsable al Jefe de la Oficina de Control Disciplinario Interno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</si>
  <si>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Se definen las acciones de tratamiento a 2023 por ser un riesgo de corrupción.
•	Memorando:</t>
  </si>
  <si>
    <t>CONTROL DE CAMBIOS
Conforme al memorando 3-2022-35997 del 16 de diciembre de 2022, se realizó el cargue de este riesgo en DARUMA con las siguientes novedades: 
•	Aspectos: Identificación del riesgo y análisis de controles
•	Cambios: Se actualizó la actividad clave del proceso. 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	Memorando:</t>
  </si>
  <si>
    <t>CONTROL DE CAMBIOS
Conforme al memorando 3-2022-35997 del 16 de diciembre de 2022, se realizó el cargue de este riesgo en DARUMA con las siguientes novedades: 
•	Aspectos: Identificación del riesgo y análisis de controles
•	Cambios: Se ajusta la matriz DOFA. Se asocia el riesgo a la nueva estructura del proceso. Se ajusta la definición de controles.
•	Memorando:</t>
  </si>
  <si>
    <t>CONTROL DE CAMBIOS
Conforme al memorando 3-2022-35997 del 16 de diciembre de 2022, se realizó el cargue de este riesgo en DARUMA con las siguientes novedades: 
•	Aspectos: Identificación del riesgo, análisis de controles y tratamiento del riesgo
•	Cambios: Se ajusta la matriz DOFA. Se asocia el riesgo a la nueva estructura del proceso. Se ajusta la definición de controles. Se define la propuesta de acciones de tratamiento 2023.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</si>
  <si>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actualizan las causas internas y consecuencias.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	Memorando:</t>
  </si>
  <si>
    <t>Texto</t>
  </si>
  <si>
    <t>Marco Aurelio Gómez</t>
  </si>
  <si>
    <t>Diana Marcela Velazco</t>
  </si>
  <si>
    <t>Ivan Mauricio Durán</t>
  </si>
  <si>
    <t>Mario Alberto Chacón</t>
  </si>
  <si>
    <t>Johan Sebastián Sáenz</t>
  </si>
  <si>
    <t>Julio Roberto Garzón</t>
  </si>
  <si>
    <t>Carmen Liliana Carrillo</t>
  </si>
  <si>
    <t>Sindy Sthepanie</t>
  </si>
  <si>
    <t>Luisa Fernanda Castillo</t>
  </si>
  <si>
    <t>Kelly Mireya Correa</t>
  </si>
  <si>
    <t>Ivan Javier Gómez</t>
  </si>
  <si>
    <t>Heidy Yobanna Moreno Moreno</t>
  </si>
  <si>
    <t>Diana Carolina Cárdenas Clavijo</t>
  </si>
  <si>
    <t>Diego Fernando Peña</t>
  </si>
  <si>
    <t>Yenny Zabaleta</t>
  </si>
  <si>
    <t>Glenda Martínez Osorio</t>
  </si>
  <si>
    <t>Maria Camila Barrera</t>
  </si>
  <si>
    <t>Paulo Ernesto Realpe</t>
  </si>
  <si>
    <t>Linda Reales</t>
  </si>
  <si>
    <t>Alvaro Arias Cruz</t>
  </si>
  <si>
    <t>Oscar Eli Gómez</t>
  </si>
  <si>
    <t>Marcela Irene González</t>
  </si>
  <si>
    <t>Nelcy Martínez Castillo</t>
  </si>
  <si>
    <t>Katina Durán Salcedo</t>
  </si>
  <si>
    <t>Sara Paola Rivera</t>
  </si>
  <si>
    <t xml:space="preserve">Fredy Alexander Castañeda </t>
  </si>
  <si>
    <t>Gloria Patricia Rincón</t>
  </si>
  <si>
    <t>EYADP-G067</t>
  </si>
  <si>
    <t>EYADP-G068</t>
  </si>
  <si>
    <t>EYADP-C006</t>
  </si>
  <si>
    <t>EYADP-G069</t>
  </si>
  <si>
    <t>EYADP-G070</t>
  </si>
  <si>
    <t>EYADP-G071</t>
  </si>
  <si>
    <t>EYADP-C008</t>
  </si>
  <si>
    <t>EYADP-G072</t>
  </si>
  <si>
    <t>EYADP-G073</t>
  </si>
  <si>
    <t>FI-C017</t>
  </si>
  <si>
    <t>EYADP-G074</t>
  </si>
  <si>
    <t>EYADP-C009</t>
  </si>
  <si>
    <t>EYADP-G075</t>
  </si>
  <si>
    <t>EYADP-G076</t>
  </si>
  <si>
    <t>EYADP-G077</t>
  </si>
  <si>
    <t>EYADP-G078</t>
  </si>
  <si>
    <t>FI-G006</t>
  </si>
  <si>
    <t>EYADP-G079</t>
  </si>
  <si>
    <t>EYADP-G080</t>
  </si>
  <si>
    <t>UPYP-G008</t>
  </si>
  <si>
    <t>EYADP-G081</t>
  </si>
  <si>
    <t>EYADP-G082</t>
  </si>
  <si>
    <t>EYADP-G083</t>
  </si>
  <si>
    <t>FI-C018</t>
  </si>
  <si>
    <t>FI-C019</t>
  </si>
  <si>
    <t>EYADP-G084</t>
  </si>
  <si>
    <t>EYADP-G085</t>
  </si>
  <si>
    <t>EYADP-G086</t>
  </si>
  <si>
    <t>EYADP-C010</t>
  </si>
  <si>
    <t>FI-C020</t>
  </si>
  <si>
    <t>FT-G004</t>
  </si>
  <si>
    <t>EYADP-G087</t>
  </si>
  <si>
    <t>EYADP-G091</t>
  </si>
  <si>
    <t>FI-C021</t>
  </si>
  <si>
    <t>FT-G005</t>
  </si>
  <si>
    <t>EYADP-G088</t>
  </si>
  <si>
    <t>EYADP-G089</t>
  </si>
  <si>
    <t>EYADP-G090</t>
  </si>
  <si>
    <t>FI-C022</t>
  </si>
  <si>
    <t>EYADP-G092</t>
  </si>
  <si>
    <t>EYADP-G093</t>
  </si>
  <si>
    <t>EYADP-G094</t>
  </si>
  <si>
    <t>EYADP-G095</t>
  </si>
  <si>
    <t>FI-C023</t>
  </si>
  <si>
    <t>FI-C024</t>
  </si>
  <si>
    <t>EYADP-G096</t>
  </si>
  <si>
    <t>EYADP-G097</t>
  </si>
  <si>
    <t>EYADP-G098</t>
  </si>
  <si>
    <t>FI-C025</t>
  </si>
  <si>
    <t>EYADP-G099</t>
  </si>
  <si>
    <t>EYADP-G100</t>
  </si>
  <si>
    <t>EYADP-G101</t>
  </si>
  <si>
    <t>EYADP-G102</t>
  </si>
  <si>
    <t>EYADP-G103</t>
  </si>
  <si>
    <t>EYADP-G104</t>
  </si>
  <si>
    <t>EYADP-G105</t>
  </si>
  <si>
    <t>EYADP-G106</t>
  </si>
  <si>
    <t>EYADP-G107</t>
  </si>
  <si>
    <t>EYADP-G108</t>
  </si>
  <si>
    <t>EYADP-C011</t>
  </si>
  <si>
    <t>EYADP-C012</t>
  </si>
  <si>
    <t>EYADP-G109</t>
  </si>
  <si>
    <t>EYADP-G110</t>
  </si>
  <si>
    <t>EYADP-G111</t>
  </si>
  <si>
    <t>FI-C026</t>
  </si>
  <si>
    <t>EYADP-G112</t>
  </si>
  <si>
    <t>EYADP-G113</t>
  </si>
  <si>
    <t>DAAFEE-G002</t>
  </si>
  <si>
    <t>EYADP-G114</t>
  </si>
  <si>
    <t>UPYP-G009</t>
  </si>
  <si>
    <t>UPYP-G010</t>
  </si>
  <si>
    <t>UPYP-G011</t>
  </si>
  <si>
    <t>UPYP-G012</t>
  </si>
  <si>
    <t>FI-C027</t>
  </si>
  <si>
    <t>UPYP-C002</t>
  </si>
  <si>
    <t>EYADP-G116</t>
  </si>
  <si>
    <t>UPYP-G013</t>
  </si>
  <si>
    <t>UPYP-G014</t>
  </si>
  <si>
    <t>FI-C028</t>
  </si>
  <si>
    <t>EYADP-G117</t>
  </si>
  <si>
    <t>EYADP-G118</t>
  </si>
  <si>
    <t>EYADP-G119</t>
  </si>
  <si>
    <t>EYADP-G120</t>
  </si>
  <si>
    <t>EYADP-G121</t>
  </si>
  <si>
    <t>FI-C029</t>
  </si>
  <si>
    <t>O-P005</t>
  </si>
  <si>
    <t>O-P006</t>
  </si>
  <si>
    <t>O-P007</t>
  </si>
  <si>
    <t>Sebastián Moreno</t>
  </si>
  <si>
    <t>Diana Janneth Pérez Calderón</t>
  </si>
  <si>
    <t>María Carolina Cardenas Villamil</t>
  </si>
  <si>
    <t>Bibiana Cardozo</t>
  </si>
  <si>
    <t>Jorge Eliecer Gómez</t>
  </si>
  <si>
    <t>Rafael Londoño</t>
  </si>
  <si>
    <t>Gestor</t>
  </si>
  <si>
    <t>Administrador del riesgo</t>
  </si>
  <si>
    <t>VISTO BUENO METODOLÒGICO</t>
  </si>
  <si>
    <t>Linda Katherine Chingate Velez</t>
  </si>
  <si>
    <t>OPCIÓN DE TRATAMIENTO</t>
  </si>
  <si>
    <t>APROBACIÓN</t>
  </si>
  <si>
    <t>MENSAJE</t>
  </si>
  <si>
    <t>O</t>
  </si>
  <si>
    <t>RIESGOS REPORTE ESTADO PROCESOS</t>
  </si>
  <si>
    <t>FUENTE PARA ESTADO PROCESOS</t>
  </si>
  <si>
    <t>Cantidad controles</t>
  </si>
  <si>
    <t>Controles preventivos x riesgo</t>
  </si>
  <si>
    <t>Controles preventivos x proceso</t>
  </si>
  <si>
    <t>Controles detectivos x riesgo</t>
  </si>
  <si>
    <t>Controles detectivos x proceso</t>
  </si>
  <si>
    <t>Controles correctivos x riesgo</t>
  </si>
  <si>
    <t>Total controles por riesgo</t>
  </si>
  <si>
    <t>Controles por proceso</t>
  </si>
  <si>
    <t>Controles documentados preventivos y detectivos por riesgo</t>
  </si>
  <si>
    <t>Controles documentados correctivos por riesgo</t>
  </si>
  <si>
    <t>Controles documentados x proceso</t>
  </si>
  <si>
    <t>Controles aplicación continua preventivos y detectivos por riesgo</t>
  </si>
  <si>
    <t>Controles aplicación continua correctivos por riesgo</t>
  </si>
  <si>
    <t>Controles aplicación continua x proceso</t>
  </si>
  <si>
    <t>Controles con registro preventivos y detectivos por riesgo</t>
  </si>
  <si>
    <t>Controles con registro correctivos por riesgo</t>
  </si>
  <si>
    <t>Redacción estado controles</t>
  </si>
  <si>
    <t>Establecimiento de controles</t>
  </si>
  <si>
    <t>Se  eliminaron 3 actividades de control relacionadas con la formulación del PETI, las cuales ya se encuentran incluidas en el ID 118 del proceso Direccionamiento Estratégico. Se eliminaron 5 actividades de control relacionadas con el seguimiento de los planes institucionales de la Dirección de Talento Humano, las cuales ya se encuentran incluidas en el mapa de riegos del proceso gestión del Talento Humano.</t>
  </si>
  <si>
    <t>Se  eliminaron 2 actividades de control relacionadas con la ejecución del PETI, las cuales ya se encuentran incluidas en el ID 117 del proceso Direccionamiento Estratégico.</t>
  </si>
  <si>
    <t>Se retira la asociación del riesgo con el proyecto de inversión 7868 “Desarrollo institucional para una gestión pública eficiente” y por ende con los Objetivos de Desarrollo Sostenible “16. Paz, justicia e instituciones sólidas” y “17. Alianzas para Lograr los Objetivos”.</t>
  </si>
  <si>
    <t>Se actualizó el control asociado al procedimiento 42321000-PR-022 "Liquidación de contrato/convenio"</t>
  </si>
  <si>
    <t>Se actualizaron los dos controles del riesgo.</t>
  </si>
  <si>
    <t>Se eliminó un control asociado al procedimiento Gestión de Peligros, Riesgos y Amenazas y se actualizó el control correspondiente al mismo procedimiento
Al control asociado al procedimiento Gestión de Peligros, Riesgos y Amenazas se le modificó el estado "sin documentar" por "documentado"</t>
  </si>
  <si>
    <t>Establecimiento de controles
Evaluación de controles</t>
  </si>
  <si>
    <t xml:space="preserve">
Se actualizaron los controles asociados al procedimiento Gestión de Peligros, Riesgos y Amenazas
A los controles asociados al procedimiento Gestión de Peligros, Riesgos y Amenazas se les modificó el estado "sin documentar" por "documentado"</t>
  </si>
  <si>
    <t>Se actualizaron todos los controles
A todos los controles se les modificó el estado "sin documentar" por "documentado"</t>
  </si>
  <si>
    <t xml:space="preserve">
Establecimiento de controles
Evaluación de controles
</t>
  </si>
  <si>
    <t>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t>
  </si>
  <si>
    <t>Establecimiento de controles
Evaluación de controles</t>
  </si>
  <si>
    <t>Una vez analizado el control de tipo preventivo: “1 El procedimiento 4203000-PR-357 "Elaboración o revisión de actos administrativos"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Preventivo Implementación: Manual”, se evidencia que el control es de tipo detectivo, por lo cual se ajustó este atributo en el control del riesgo.</t>
  </si>
  <si>
    <t>Una vez analizado el control de tipo preventivo: “El procedimiento 4203000-PR-354 "Emisión de Conceptos Jurídicos"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 se evidencia que el control cumple también la funcionalidad de “Detectivo” por lo cual se incluyó en el riesgo.</t>
  </si>
  <si>
    <t>Establecimiento de controles: 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t>
  </si>
  <si>
    <t>Se ajustaron los controles detectivos y preventivos, acorde con la actualización del procedimiento Seguimiento y medición del servicio a la Ciudadanía (4221000-PR-044) Versión 15.</t>
  </si>
  <si>
    <t xml:space="preserve">
Establecimiento de controles
</t>
  </si>
  <si>
    <t>Se ajustaron los controles detectivos y preventivos, acorde con la actualización del procedimiento Seguimiento y medición del servicio a la Ciudadanía (4221000-PR-044) Versión 15</t>
  </si>
  <si>
    <t>EQUPO SIG-MIPG ajustes para pasar a Análisis del riego</t>
  </si>
  <si>
    <t>Controles correctivos x proceso</t>
  </si>
  <si>
    <t>Se ajusta la matriz DOFA.
Se asocia el riesgo a la nueva estructura del proceso.
Se ajusta la definición de controles.</t>
  </si>
  <si>
    <t>Se ajusta la matriz DOFA.
Se asocia el riesgo a la nueva estructura del proceso.
Se ajusta la definición de controles.
Se define la propuesta de acciones de tratamiento 2023.</t>
  </si>
  <si>
    <t>John Fredy Molano</t>
  </si>
  <si>
    <t>Enfoque del riesgo</t>
  </si>
  <si>
    <t>Gestionar los Procesos Contractuales
Fase (propósito): Incrementar la capacidad institucional para atender con eficiencia los retos de su misionalidad en el Distrito.</t>
  </si>
  <si>
    <t>Se actualizó el control asociado al procedimiento Gestión de Garantías Contractuales 4231000-PR-347</t>
  </si>
  <si>
    <t>Identificación del riesgo</t>
  </si>
  <si>
    <t>Se modificó en la ficha del riesgo, el nombre de la fase (propósito) del proyecto de inversión 7873, a la cual está asociado el riesgo.</t>
  </si>
  <si>
    <t>Se actualizó en los controles No 1 y 2 (Preventivos) y No 3 (detectivo) el nombre del cargo que autoriza al responsable de la ejecución de cada control, remplazando al Subdirector (a) de Servicios administrativos por Subdirector (a) de Gestión Documental.</t>
  </si>
  <si>
    <t>Se actualizó en los controles No 1 (Preventivo) y No 2 (detectivo) el nombre del cargo que autoriza al responsable de la ejecución de cada control, remplazando al Subdirector (a) de Servicios administrativos por Subdirector (a) de Gestión Documental.</t>
  </si>
  <si>
    <t>Se actualizó en los controles No 1 Preventivo) y No 2 (detectivo) el nombre del cargo que autoriza al responsable de la ejecución de cada control, remplazando al el jefe de la dependencia por Subdirector (a) de Gestión Documental; en los controles correctivos No 1, 2,3, se modificó el cargo responsable de ejecutar cada control y adicionalmente en el control correctivo No 1 se actualizó el cargo que autoriza al responsable de ejecutar el control.</t>
  </si>
  <si>
    <t>Se retira la asociación con el Objetivo de Desarrollo Sostenible “16. Paz, justicia e instituciones sólidas”, quedando el asociado a “9. Industria, innovación e infraestructura”.</t>
  </si>
  <si>
    <t>Se unifica el riesgo con el riesgo de gestión eliminado (ID 190) "Posibilidad de afectación reputacional por hallazgos de entes de control internos o externos, debido a incumplimiento de compromisos en la ejecución de las jornadas de cualificación a los servidores públicos". Se ajusta el nombre del riesgo, se ajustan las causas y consecuencias.
Se ajusta el número de veces que se ejecuta la actividad clave en un año (40) y se modifica el impacto al analizar nuevamente las perspectivas, quedando el riesgo en zona moderada.
Se actualiza el control detectivo 2, se incluyen los nuevos controles 3 (preventivo), 4 (detectivo), 2  y 3 (correctivo), producto de la unificación con el riesgo ID 190.
Se valora nuevamente el riesgo quedando en zona baja ante la aplicación de los controles.
Se acepta el riesgo y se actualiza el plan de tratamiento (acciones de contingencia).</t>
  </si>
  <si>
    <t>Identificación del riesgo
Análisis antes de controles
Establecimiento de controles
Evaluación de controles
Tratamiento del riesgo</t>
  </si>
  <si>
    <t>Administrar el Sistema Unificado Distrital de Inspección, Vigilancia y Control - SUDIVC, a través de la coordinación y articulación de acciones conjuntas con las entidades que hacen parte del SUDIVC.
Capacitar o cualificar a los servidores públicos en temáticas de funcionalidad del Sistema Distrital para la Gestión de Peticiones Ciudadanas, servicio a la Ciudadanía, al igual que en competencias de Inspección, Vigilancia y Control.</t>
  </si>
  <si>
    <t>Posibilidad de afectación reputacional por hallazgos de entes e instancias de control internos o externos, debido a incumplimiento de compromisos en la ejecución de la gestión de seguimiento y monitoreo de la función de Inspección, Vigilancia y Control</t>
  </si>
  <si>
    <t>- Desconocimiento por parte de algunos funcionarios acerca de las funciones de la entidad y elementos de la plataforma estratégica.
- Falta de mayor divulgación en todos los niveles de la Organización, frente al cumplimiento de las metas, programas y proyectos.
- Fallas de conectividad e interoperabilidad que dificultan el funcionamiento de plataformas tecnológicas que soportan los canales de relacionamiento con las partes interesadas.
- Desarticulación en espacios de relacionamiento con poca comunicación con los procesos de planeación e instancias de decisión.</t>
  </si>
  <si>
    <t>- Fallas de interoperabilidad en las plataformas tecnológicas de instancias externas.
- La información necesaria en relación con la normatividad nacional y distrital, para el seguimiento a la gestión de las entidades participantes en las estrategias para el relacionamiento con la Ciudadanía, no es suficiente, clara, completa o de calidad.
-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t>
  </si>
  <si>
    <t>- Hallazgos por parte de los Entes de Control.
- Incumplimiento de objetivos y metas institucionales.
Percepción negativa de los grupos de valor frente a la entidad.
- Perdida de información o información no veraz.</t>
  </si>
  <si>
    <t>El proceso estima que el riesgo se ubica en una zona moderada, debido a que la frecuencia con la que se realizó la actividad clave asociada al riesgo se presentó 40 veces en el último año y el principal efecto radica en la ocurrencia de hallazgos de control interno y externo.</t>
  </si>
  <si>
    <t>- Reportar el riesgo materializado de Posibilidad de afectación reputacional por hallazgos de entes e instancias de control  internos o externos, debido a incumplimiento de compromisos en la ejecución de la gestión de seguimiento y monitoreo de la función de Inspección, Vigilancia y Control  en el informe de monitoreo a la Oficina Asesora de Planeación.
- Convocar a la(s) entidad(s) que presentaron errores fallas o deficiencias en el reporte de la información a una reunión extraordinaria de seguimiento a compromisos.
- Informar y reprogramar sesión de cualificación, sensibilización o Visita multidisciplinaria
- Realizar la jornada de cualificación, sensibilización o visita multidisciplinaria de acuerdo con la reprogramación 
- Actualizar el mapa de riesgos Gobierno Abierto y Relacionamiento con la Ciudadanía</t>
  </si>
  <si>
    <t>- Subsecretario(a) de Servicio a la Ciudadanía y Alto(a) Consejero(a) Distrital de Tecnologías de la Información y las Comunicaciones
- Subdirector de Seguimiento a la Gestión de Inspección, vigilancia y Control.
- Profesional Universitario o técnico operativo asignado por el subdirector de Inspección Vigilancia y Control
- Profesional Universitario o técnico operativo asignado por el subdirector de Inspección Vigilancia y Control
- Subsecretario(a) de Servicio a la Ciudadanía y Alto(a) Consejero(a) Distrital de Tecnologías de la Información y las Comunicaciones</t>
  </si>
  <si>
    <t>- Reporte de monitoreo indicando la materialización del riesgo de Posibilidad de afectación reputacional por hallazgos de entes e instancias de control  internos o externos, debido a incumplimiento de compromisos en la ejecución de la gestión de seguimiento y monitoreo de la función de Inspección, Vigilancia y Control 
- Acta (s) de compromiso.
- Oficio o correo electrónico
- Informe de cualificación, de sensibilización o de Visita multidisciplinaria
- Mapa de riesgo  Gobierno Abierto y Relacionamiento con la Ciudadanía, actualizado.</t>
  </si>
  <si>
    <t>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</si>
  <si>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Establecimiento de controles
Evaluación de controles
Tratamiento del riesgo</t>
  </si>
  <si>
    <t>En los controles 2, 3 y 4 se determina únicamente el énfasis detectivo, por tanto, se eliminan donde figuran como preventivos. Se ajusta nuevamente el consecutivo de los controles.
Se valora nuevamente el riesgo quedando en zona baja ante la aplicación de los controles.
La opción de aceptar el riesgo continúa</t>
  </si>
  <si>
    <t>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</si>
  <si>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En los controles 2 y 3 se determina únicamente el énfasis detectivo, por tanto, se eliminan donde figuran como preventivos. Se ajusta nuevamente el consecutivo de los controles.
Se valora nuevamente el riesgo quedando en zona extrema ante la aplicación de los controles.
La opción de reducir el riesgo continúa</t>
  </si>
  <si>
    <t>En los controles 3 y 5 se determina únicamente el énfasis detectivo, por tanto, se eliminan donde figuran como preventivos. En el control 8 se determina únicamente el énfasis preventivo, por tanto, se elimina donde figuran como detectivo.  Se ajusta nuevamente el consecutivo de los controles.
Se valora nuevamente el riesgo quedando en zona baja ante la aplicación de los controles.
Tratamiento del riesgo: La opción de aceptar el riesgo continúa.</t>
  </si>
  <si>
    <t>En los controles 3 y 4 se determina únicamente el énfasis detectivo, por tanto, se eliminan donde figuran como preventivos. Se ajusta nuevamente el consecutivo de los controles.
Se valora nuevamente el riesgo quedando en zona baja ante la aplicación de los controles.
La opción de aceptar el riesgo continúa.</t>
  </si>
  <si>
    <t>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</si>
  <si>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En los controles 3 y 4 se determina únicamente el énfasis detectivo, por tanto, se eliminan donde figuran como preventivos. Se ajusta nuevamente el consecutivo de los controles.
Se valora nuevamente el riesgo quedando en zona extrema ante la aplicación de los controles.
La opción de reducir el riesgo continúa.</t>
  </si>
  <si>
    <t>Se actualizaron los controles preventivos y detectivos del riesgo, de acuerdo con la actualización realizada al procedimiento Manejo de caja menor.</t>
  </si>
  <si>
    <t>Id del riesgo en el Aplicativo DARUMA</t>
  </si>
  <si>
    <t>Código del riesgo en el Aplicativo DARUMA</t>
  </si>
  <si>
    <t>Responsable del riesgo</t>
  </si>
  <si>
    <t>Acciones frente a las características de los controles y la valoración de riesgos</t>
  </si>
  <si>
    <t>Responsable de ejecución (acciones tratamiento)</t>
  </si>
  <si>
    <t>Nombre del plan en el Aplicativo DARUMA</t>
  </si>
  <si>
    <t>Id de la acción en el Aplicativo DARUMA</t>
  </si>
  <si>
    <t>Fecha de inicio (acciones tratamiento)</t>
  </si>
  <si>
    <t>Fecha de terminación (acciones tratamiento)</t>
  </si>
  <si>
    <t>-</t>
  </si>
  <si>
    <t>- Jefe de la Oficina de Control Disciplinario Interno
- Jefe de la Oficina de Control Disciplinario Interno</t>
  </si>
  <si>
    <t>- PA230-028</t>
  </si>
  <si>
    <t>- 554
- 555</t>
  </si>
  <si>
    <t>- 30/11/2023
- 31/12/2023</t>
  </si>
  <si>
    <t>- 13/02/2023
- 1/04/2023</t>
  </si>
  <si>
    <t>- Realizar un (1) taller interno de fortalecimiento de la ética del auditor.</t>
  </si>
  <si>
    <t>- Jefe de la Oficina de Control Interno</t>
  </si>
  <si>
    <t>- PA230-008</t>
  </si>
  <si>
    <t>- 527</t>
  </si>
  <si>
    <t>- 1/08/2023</t>
  </si>
  <si>
    <t>- 30/08/2023</t>
  </si>
  <si>
    <t>- Subdirector de Gestión de Patrimonio Documental del Distrito
- Subdirector de Gestión de Patrimonio Documental del Distrito</t>
  </si>
  <si>
    <t>- PA230-007</t>
  </si>
  <si>
    <t>- 1/02/2023
- 1/02/2023</t>
  </si>
  <si>
    <t>- Actualizar el procedimiento Revisión y evaluación de las Tablas de Retención Documental –TRD y Tablas de Valoración Documental –TVD, para su convalidación por parte del Consejo Distrital de Archivos 2215100-PR-293  fortaleciendo las actividades para mitigar el riesgo.</t>
  </si>
  <si>
    <t>- Subdirección del Sistema Distrital de Archivos</t>
  </si>
  <si>
    <t>- PA230-011</t>
  </si>
  <si>
    <t>- 531</t>
  </si>
  <si>
    <t>- 1/02/2023</t>
  </si>
  <si>
    <t>- 31/05/2023</t>
  </si>
  <si>
    <t>- Actualizar o documentar en el proceso “Fortalecimiento Institucional” la aplicación de los controles preventivos frente al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c) seguimiento a los indicadores de los sistemas de gestión de la entidad, d) seguimiento a la gestión de acciones preventivas, correctivas, correcciones y de mejora de los procesos institucionales”.</t>
  </si>
  <si>
    <t>- Jefe Oficina Asesora de Planeación</t>
  </si>
  <si>
    <t>- PA230-006</t>
  </si>
  <si>
    <t>- 524</t>
  </si>
  <si>
    <t>-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t>
  </si>
  <si>
    <t>- Director de Contratación
- Director de Contratación</t>
  </si>
  <si>
    <t>- PA230-019</t>
  </si>
  <si>
    <t>- 539
- 540</t>
  </si>
  <si>
    <t>- 1/03/2023
- 1/03/2023</t>
  </si>
  <si>
    <t>- 15/12/2023
- 15/12/2023</t>
  </si>
  <si>
    <t>- Adelantar mesas bimestrales con los enlaces de las áreas ordenadoras del gasto a fin de realizar seguimiento a la liquidación de los contratos en los tiempos establecidos por la norma y resolver dudas respecto a este tema.</t>
  </si>
  <si>
    <t>- Director de Contratación</t>
  </si>
  <si>
    <t>- PA230-020</t>
  </si>
  <si>
    <t>- 541</t>
  </si>
  <si>
    <t>- 31/12/2023</t>
  </si>
  <si>
    <t>-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t>
  </si>
  <si>
    <t>- PA230-021</t>
  </si>
  <si>
    <t>- 542
- 543</t>
  </si>
  <si>
    <t>- 31/12/2023
- 31/12/2023</t>
  </si>
  <si>
    <t>- Revisar la precisión de las evidencias que se generan como resultado de la aplicación del control del procedimiento 2213200-PR-104.</t>
  </si>
  <si>
    <t>- Jefe de la Oficina de Tecnologías de la Información y las Comunicaciones</t>
  </si>
  <si>
    <t>- PA230-025</t>
  </si>
  <si>
    <t>- 547</t>
  </si>
  <si>
    <t>- 1/01/2023</t>
  </si>
  <si>
    <t>- 30/05/2023</t>
  </si>
  <si>
    <t>- Subdirector(a) de Servicios Administrativos</t>
  </si>
  <si>
    <t>- PA230-016</t>
  </si>
  <si>
    <t>- 536</t>
  </si>
  <si>
    <t>- 15/02/2023</t>
  </si>
  <si>
    <t>- Realizar sensibilización cuatrimestral sobre el manejo y custodia de los documentos conforme a los lineamientos establecidos en el proceso.</t>
  </si>
  <si>
    <t>- Subdirector(a) de Gestión Documental</t>
  </si>
  <si>
    <t>- PA230-027</t>
  </si>
  <si>
    <t>- 549</t>
  </si>
  <si>
    <t>- 1/03/2023</t>
  </si>
  <si>
    <t>- 15/12/2023</t>
  </si>
  <si>
    <t>- PA230-022</t>
  </si>
  <si>
    <t>- Profesional Especializado o Profesional Universitario de la Dirección de Talento Humano autorizado por el(la) Director(a) de Talento Humano.
- Director(a) Técnico(a) de Talento Humano</t>
  </si>
  <si>
    <t>- PA230-032</t>
  </si>
  <si>
    <t>- 559
- 560</t>
  </si>
  <si>
    <t>- 15/02/2023
- 15/02/2023</t>
  </si>
  <si>
    <t>- Realizar trimestralmente la reprogramación del Plan Anual de Caja con el propósito de proyectar los recursos requeridos para el pago de las nóminas de los(as) servidores(as) de la Entidad.</t>
  </si>
  <si>
    <t>- Profesional Especializado o Profesional Universitario de Talento Humano</t>
  </si>
  <si>
    <t>- PA230-033</t>
  </si>
  <si>
    <t>- 561</t>
  </si>
  <si>
    <t>- Definir cronograma 2023 para la realización de la  verificación de la completitud e idoneidad de los productos contenidos en los botiquines de las sedes de la Secretaría General de la Alcaldía Mayor de Bogotá, D.C.</t>
  </si>
  <si>
    <t>- Profesional Universitario de Talento Humano autorizado por el(la) Director(a) Técnico(a) de Talento Humano</t>
  </si>
  <si>
    <t>- PA230-034</t>
  </si>
  <si>
    <t>- 562</t>
  </si>
  <si>
    <t>- 28/02/2023</t>
  </si>
  <si>
    <t>- Realizar un análisis de la ejecución del trámite relacionado con  la gestión de pagos, con el propósito de  encontrar duplicidades con la gestión contable y así poder optimizar su ejecución</t>
  </si>
  <si>
    <t>- Subdirector Financiero</t>
  </si>
  <si>
    <t>- PA230-013</t>
  </si>
  <si>
    <t>- 533</t>
  </si>
  <si>
    <t>- 30/04/2023</t>
  </si>
  <si>
    <t>- Realizar un análisis de la ejecución del trámite relacionado con  la gestión de pagos, con el propósito de  encontrar duplicidades con la gestión de pagos y así poder optimizar su ejecución</t>
  </si>
  <si>
    <t>- 534</t>
  </si>
  <si>
    <t>- PA230-014</t>
  </si>
  <si>
    <t>- Verificar que los contratistas y funcionarios públicos responsables de ejercer la defensa judicial de la Entidad, diligencien y registren en SIDEAP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Realizar durante el Comité de Conciliación el estudio, evaluación y análisis de las conciliaciones, procesos y laudos arbitrales que fueron de conocimiento de dicho Comité.</t>
  </si>
  <si>
    <t>- Jefe de Oficina Jurídica
- Comité de Conciliación</t>
  </si>
  <si>
    <t>- 528
- 529</t>
  </si>
  <si>
    <t>- PA230-009</t>
  </si>
  <si>
    <t>- 1/03/2023
- 15/02/2023</t>
  </si>
  <si>
    <t>- 28/04/2023
- 31/12/2023</t>
  </si>
  <si>
    <t>- Sensibilizar a los servidores de la Dirección del Sistema Distrital de Servicio a la Ciudadanía sobre los valores de integridad y el Código Disciplinario Único.</t>
  </si>
  <si>
    <t>- Gestores de transparencia e integridad de la Dirección del Sistema Distrital de Servicio a la Ciudadana</t>
  </si>
  <si>
    <t>- PA230-010</t>
  </si>
  <si>
    <t>- 530</t>
  </si>
  <si>
    <t>- Sensibilizar a los servidores de la DDCS sobre los valores de integridad, con relación al servicio a la ciudadanía.</t>
  </si>
  <si>
    <t>- Gestor de integridad de la Dirección Distrital de Calidad del Servicio</t>
  </si>
  <si>
    <t>- PA230-012</t>
  </si>
  <si>
    <t>- 532</t>
  </si>
  <si>
    <t>- 31/10/2023</t>
  </si>
  <si>
    <t>- Profesionales responsables de riesgos de la ACDTIC y Gestor de integridad</t>
  </si>
  <si>
    <t>- PA230-015</t>
  </si>
  <si>
    <t>- 535</t>
  </si>
  <si>
    <t>- 1/04/2023</t>
  </si>
  <si>
    <t>- Director de Reparación Integral</t>
  </si>
  <si>
    <t>- PA230-023</t>
  </si>
  <si>
    <t>- 545</t>
  </si>
  <si>
    <t>- 31/03/2023</t>
  </si>
  <si>
    <t>- Desarrollar dos (2) jornadas de socializaciones y/o talleres con los enlaces contractuales de cada dependencia sobre la estructuración de estudios y documentos previos así como lo referido al análisis del sector y estudios de mercado en el proceso de contratación.</t>
  </si>
  <si>
    <t>- PA230-017</t>
  </si>
  <si>
    <t>- 537</t>
  </si>
  <si>
    <t>-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t>
  </si>
  <si>
    <t>- PA230-018</t>
  </si>
  <si>
    <t>- 30/06/2023</t>
  </si>
  <si>
    <t>- Programar y ejecutar socializaciones de las actividades más relevantes con respecto al correcto manejo de los inventarios según procedimientos internos.</t>
  </si>
  <si>
    <t>- PA230-024</t>
  </si>
  <si>
    <t>- Profesional Especializado</t>
  </si>
  <si>
    <t>- 546</t>
  </si>
  <si>
    <t>- Establecer un documento que permita diseñar y emitir lineamientos en materia de comunicación pública, con sus respectivos controles.</t>
  </si>
  <si>
    <t>- Jefe de la Oficina Consejería de Comunicaciones</t>
  </si>
  <si>
    <t>- PA230-026</t>
  </si>
  <si>
    <t>- 548</t>
  </si>
  <si>
    <t>- Gerente del proyecto</t>
  </si>
  <si>
    <t>- PA230-029</t>
  </si>
  <si>
    <t>- 556</t>
  </si>
  <si>
    <t>- 15/09/2023</t>
  </si>
  <si>
    <t>-Director de Contratación</t>
  </si>
  <si>
    <t>- 538</t>
  </si>
  <si>
    <t>- 544</t>
  </si>
  <si>
    <t>- 525
- 526</t>
  </si>
  <si>
    <t>-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 Correo o informe indicando cuál es el instrumento de encuestas de satisfacción que se encuentra aprobado no cumple y cuáles son los criterios que no se cumplen
- Memorando electrónico solicitando que se suspenda, revise y ajuste los instrumentos de encuestas de satisfacción y los informes/reportes que hayan tenido como fuente los resultados de la encuesta aplicada.
- Instrumentos e informes actualizados y memorando de información 
- Mapa de riesgo  Gestión del Conocimiento, actualizado.</t>
  </si>
  <si>
    <t>Componente</t>
  </si>
  <si>
    <t>Riesgo</t>
  </si>
  <si>
    <t>Cambio realizado</t>
  </si>
  <si>
    <t>Justificación del cambio</t>
  </si>
  <si>
    <t>PLAN DE ACCIÓN</t>
  </si>
  <si>
    <t>Fecha (control de cambios)</t>
  </si>
  <si>
    <t>Fecha inicio de corte plan de acción</t>
  </si>
  <si>
    <t>Fecha fin de corte plan de acción</t>
  </si>
  <si>
    <t>- Definir e implementar una estrategia de divulgación, en materia preventiva disciplinaria, dirigida a los funcionarios y colaboradores de la Secretaría General.
- Realizar informes cuatrimestrales sobre acciones preventivas y materialización de riesgos de corrupción, que contengan los riesgos de esta naturaleza susceptibles de materializarse o presentados, así como las denuncias de posibles actos de corrupción recibidas en el periodo.</t>
  </si>
  <si>
    <t>- 31/12/2023
- 30/11/2023</t>
  </si>
  <si>
    <t>- 30/07/2023</t>
  </si>
  <si>
    <t>- Actualizar el procedimiento 4233100-PR-382  "Manejo de la Caja Menor", respecto al  fortalecimiento de los puntos de control.</t>
  </si>
  <si>
    <t>- Realizar una sensibilización sobre el procedimiento "Gestión de Incidentes y problemas tecnológicos (4204000-PR-101).</t>
  </si>
  <si>
    <t>-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t>
  </si>
  <si>
    <t>- Sensibilizar cuatrimestralmente al equipo de la Alta Consejería Distrital de TIC sobre los valores de integridad.</t>
  </si>
  <si>
    <t>- Definir e incorporar los controles producto de la documentación del gobierno abierto en el marco del nuevo proceso 'Gobierno abierto y relacionamiento con la ciudadanía'.</t>
  </si>
  <si>
    <t>1.Validar la caracterización inicial de los ciudadanos, verificando de manera automática que todos los campos obligatorios estén diligenciados, además, restringir caracteres especiales que pueden generar inconsistencias en la información.
2. Frente a los criterios para el otorgamiento de ayuda y atención humanitaria inmediata, validar de manera automática los criterios de temporalidad y competencia, de acuerdo a la información consumida del web service del  aplicativo externo VIVANTO, el cual es fuente principal de la información para el proceso de evaluación. 
3. Verificar si los criterios de otorgar ayuda humanitaria se cumplen, arrojando el resultado de la evaluación con un no procede para el otorgamiento, generando el acta de evaluación con el resultado.
4. Generar la tasación de manera automática, validando la caracterización del sistema familiar, sus necesidades especiales y la cantidad de integrantes.</t>
  </si>
  <si>
    <t>Versión (fecha del mapa de riesgos institucional)</t>
  </si>
  <si>
    <t>- Actualizar el procedimiento Consulta de los Fondos Documentales Custodiados por el Archivo de Bogotá 2215100-PR-082 fortaleciendo las actividades para mitigar el riesgo.
- Actualizar el procedimiento Gestión de las solicitudes internas de documentos históricos 4213200-PR-375 fortaleciendo las actividades para mitigar el riesgo.</t>
  </si>
  <si>
    <t>Gestionar el mantenimiento de bienes muebles e inmuebles
Fase (componente): Sedes adecuadas.</t>
  </si>
  <si>
    <t>Se asocia el riesgo a la fase (actividad) denominada “Actualizar e implementar la política ambiental de la Secretaría General” del proyecto de inversión 7873 “FORTALECIMIENTO DE LA CAPACIDAD INSTITUCIONAL DE LA SECRETARÍA GENERAL”</t>
  </si>
  <si>
    <t>Planear y administrar la gestión documental institucional
Fase (componente): Servicio de gestión documental.</t>
  </si>
  <si>
    <t>Se asocia el riesgo a la fase (componente) denominada “Servicio de gestión documental” del proyecto de inversión 7873 “Fortalecimiento de la capacidad institucional de la Secretaría General”</t>
  </si>
  <si>
    <t>Se asocia el riesgo a la fase (propósito) “Lograr que la comunicación pública distrital se dirija hacia el mismo objetivo y visión de ciudad, reconociendo y abordando las necesidades de la ciudadanía y generando confianza para incentivar su participación en la construcción de Ciudad” del proyecto de inversión 7867 Generación de los lineamientos de comunicación del distrito para construir ciudad y ciudadanía.</t>
  </si>
  <si>
    <t>Diseñar y emitir lineamientos en materia de comunicación pública.
Fase (componente): Documentos de lineamientos técnicos.</t>
  </si>
  <si>
    <t>Se asocia el riesgo a la fase (componente) “Documentos de lineamientos técnicos” del proyecto de inversión 7867 Generación de los lineamientos de comunicación del distrito para construir ciudad y ciudadanía.</t>
  </si>
  <si>
    <t>Diseñar y emitir lineamientos en materia de comunicación pública.
Fase(propósito):Lograr que la comunicación pública distrital se dirija hacia el mismo objetivo y visión de ciudad, reconociendo y abordando las necesidades de la ciudadanía y generando confianza para incentivar su participación en la construcción de Ciudad.</t>
  </si>
  <si>
    <t>Diseñar, revisar, ejecutar y divulgar las acciones de comunicación hacia la ciudadanía.  
Fase (actividad): Diseñar y desarrollar los temas estratégicos y coyunturales de la Ciudad y su Gobierno.</t>
  </si>
  <si>
    <t>Se asocia el riesgo a la fase (actividad) “Diseñar y desarrollar los temas estratégicos y coyunturales de la Ciudad y su Gobierno.” del proyecto de inversión 7867 Generación de los lineamientos de comunicación del distrito para construir ciudad y ciudadanía y la Objetivo de Desarrollo Sostenible “16. Paz, justicia e instituciones sólidas”.</t>
  </si>
  <si>
    <t>Se retira la asociación con el Objetivo de Desarrollo Sostenible “17. Alianzas para Lograr los Objetivos” y se asocia la fase (propósito): Fortalecer las capacidades institucionales para una Gestión pública efectiva y articulada, orientada a la generación de valor público para los grupos de interés.</t>
  </si>
  <si>
    <t>Fase (propósito): Fortalecer las capacidades institucionales para una Gestión pública efectiva y articulada, orientada a la generación de valor público para los grupos de interés.</t>
  </si>
  <si>
    <t>Fase (componente): Lineamientos técnicos y asistencia técnica.</t>
  </si>
  <si>
    <t>Se retira la asociación con el Objetivo de Desarrollo Sostenible “17. Alianzas para Lograr los Objetivos” y se asocia la fase (componente): Lineamientos técnicos y asistencia técnica.</t>
  </si>
  <si>
    <t>Se retira la asociación con el Objetivo de Desarrollo Sostenible “17. Alianzas para Lograr los Objetivos” y se asocia el riesgo a todas las fases (actividades) del proyecto de inversión 7868 Desarrollo Institucional para una Gestión Pública Eficiente a este riesgo.</t>
  </si>
  <si>
    <t>Fases (actividades) del proyecto de inversión:
1. Desarrollar acciones de participación en redes de ciudad, campañas y plataformas de organismos multilaterales.
2. Desarrollar acciones para la sostenibilidad y mejoramiento del desempeño y la gestión pública distrital.
3. Desarrollar acciones tendientes a la tecnificación, productividad y mejoramiento de la Imprenta Distrital.
4. Formular y actualizar lineamientos técnicos archivísticos, estrategias de seguimiento y medición a la implementación de la política archivística en el Distrito Capital.
5. Generar acciones para el aprovechamiento de la información de relacionamiento y la cooperación internacional.
6. Hacer seguimiento al funcionamiento de las instancias de Coordinación.
7. Realizar actividades de los productos del Plan de acción de la política de transparencia y su seguimiento.
8. Realizar las acciones generales de acompañamiento y seguimiento a los proyectos, asuntos y temas estratégicos de la administración distrital.
9. Realizar los diseños requeridos de la Red Distrital de Archivos y la implementación del componente de Archivos Públicos abiertos.
10. Realizar procesos de caracterización, procesamiento, acceso y puesta al servicio del patrimonio documental del Distrito Capital.
11. Realizar seguimiento y evaluación para la gestión del conocimiento y la innovación.
12. Desarrollar instrumentos para formalizar las relaciones con actores internacionales.
13. Desarrollar investigación, promoción, divulgación y pedagogía del patrimonio documental y la memoria histórica de Bogotá.
14. Desarrollar un ecosistema de gestión de conocimiento e innovación.
15. Desarrollar un plan para la consolidación de la gestión de documentos electrónicos de archivo en el Distrito Capital.
16. Desarrollar una estrategia de análisis de información y datos en transparencia para articular las iniciativas de las entidades distritales.
17. Fortalecer el funcionamiento del Sistema de Coordinación Distrital.
18. Implementar el modelo de asistencia técnica focalizada que permita apoyar a las entidades y organismos distritales en la implementación de la política de archivos en el Distrito Capital.
19. Implementar una estrategia de promoción de ciudad a través de la gestión de actividades en Bogotá y en el exterior.
20. Posicionar a la Imprenta Distrital como un aliado estratégico, para visibilizar la gestión, desempeño y transparencia pública.
21. Realizar un programa de Teletrabajo sobre la planta laboral en entidades y organismos distritales.
22. Ejecutar acciones para la negociación, diálogo y concertación sindical en el Distrito Capital.
23. Implementar un plan de relacionamiento y cooperación internacional del distrito.</t>
  </si>
  <si>
    <t>Se asocia el riesgo al objetivo estratégico “6. Conocer los referentes internacionales de gestión pública, a través de estrategias de cooperación y articulación, para lograr que la administración distrital mejore su gestión pública y posicione las buenas prácticas que realiza.”</t>
  </si>
  <si>
    <t>6. Conocer los referentes internacionales de gestión pública, a través de estrategias de cooperación y articulación, para lograr que la administración distrital mejore su gestión pública y posicione las buenas prácticas que realiza.</t>
  </si>
  <si>
    <t>Otorgar medidas de ayuda o atención humanitaria inmediata para atender las necesidades básicas de la población victima que llega a la ciudad de Bogotá en condiciones de vulnerabilidad acentuada derivada de los hechos victimizantes ocurridos.
Fase (componente): Servicio de ayuda humanitaria.</t>
  </si>
  <si>
    <t>Se modificó el nombre de la fase a que está asociado el riesgo, según el perfil del proyecto de inversión 7871.</t>
  </si>
  <si>
    <t>Se asocia el riesgo al Objetivo de Desarrollo Sostenible “16. Paz, justicia e instituciones sólidas”.
Establecimiento de controles: Se realiza la actualización del control número 3, en atención al uso del formato Retroalimentación al reporte de monitoreo de riesgos (gestión de procesos y corrupción) 4202000-FT-1157.</t>
  </si>
  <si>
    <t>Identificación del riesgo
Establecimiento de controles</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</si>
  <si>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(componente): Fortalecer la planeación institucional de la Entidad de acuerdo con las necesidades y nuevas realidades, soportada en un esquema de medición, seguimiento y mejora continua.</t>
  </si>
  <si>
    <t>Se asocia el riesgo a la fase (componente) denominada “Fortalecer la planeación institucional de la Entidad de acuerdo con las necesidades y nuevas realidades, soportada en un esquema de medición, seguimiento y mejora continua” del proyecto de inversión 7873 "Fortalecimiento de la capacidad institucional de la Secretaría General".</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</si>
  <si>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(actividad: Diseñar e implementar una estrategia para el monitoreo del cumplimiento de las metas del Plan Distrital de Desarrollo y las acciones de políticas públicas distritales a cargo de la Entidad.</t>
  </si>
  <si>
    <t>Se asocia el riesgo a la fase (actividad) denominada “Diseñar e implementar una estrategia para el monitoreo del cumplimiento de las metas del Plan Distrital de Desarrollo y las acciones de políticas públicas distritales a cargo de la Entidad” del proyecto de inversión 7873 "Fortalecimiento de la capacidad institucional de la Secretaría General".</t>
  </si>
  <si>
    <t>Definir las orientaciones y realizar acompañamiento en la implementación y sostenibilidad de los sistemas que integran el sistema de gestión de la entidad
Fase (actividad): Actualizar e implementar la política ambiental de la Secretaría General</t>
  </si>
  <si>
    <t>Se asocia el riesgo a la fase (componente) denominada “Sedes adecuadas” del proyecto de inversión 7873 “Fortalecimiento de la capacidad institucional de la Secretaría General”</t>
  </si>
  <si>
    <t>María Camila Reyes</t>
  </si>
  <si>
    <t>María Yenifer Prada</t>
  </si>
  <si>
    <t>Se modificó el control preventivo 1 con código 1311 y 2 detectivo con código 1312, en cuanto a la responsabilidad de la aplicación teniendo en cuenta que es responsabilidad del profesional de la Oficina Alta de Paz, Víctimas y Reconciliación, en concordancia con el procedimiento Coordinación del Sistema Distrital de Asistencia, Atención y Reparación Integral a Víctimas (4120000-PR-324) versión 5.</t>
  </si>
  <si>
    <t>Ejecutar las auditorías internas de gestión, seguimientos y realizar informes de ley</t>
  </si>
  <si>
    <t>Establecimiento de controles
Valoración del riesgo</t>
  </si>
  <si>
    <t>Se retira el control detectivo Id 841 número 5, teniendo en cuenta que está duplicado con el control Id 840.
Cambia el valor de la probabilidad a 3.024%, ubicando el riesgo en el mismo cuadrante y zona alta.</t>
  </si>
  <si>
    <t>Se incluyeron los controles preventivos 8, 9, 10 y 11.
Disminuye el valor de la probabilidad a 0,403%, ubicando el riesgo en el mismo cuadrante y zona baja.</t>
  </si>
  <si>
    <t>Se retiran los controles Id 1033 número 13, Id 1034 número 14, Id 1035 número 15 y Id 1036 número 16, pasando al riesgo Id 159 del proceso Gestión del Talento Humano.
Cambia el valor de la probabilidad a 0.094%, ubicando el riesgo en el mismo cuadrante y zona baja.</t>
  </si>
  <si>
    <t>El proceso estima que el riesgo inherente se ubica en la zona moderada, debido a que la frecuencia con la que se realiza la actividad clave asociada al riesgo es mensual, sin embargo, ante su materialización, podría presentarse afectaciones en la operatividad generando reproceso de actividades y aumento de carga operativa.</t>
  </si>
  <si>
    <t>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t>
  </si>
  <si>
    <t>Análisis antes de controles
Valoración del riesgo</t>
  </si>
  <si>
    <t>Se ajusta el valor de la probabilidad, teniendo en cuenta que la actividad clave se ejecuta durante el transcurso del mes (12 veces). 
El riesgo se ubica en la zona baja.</t>
  </si>
  <si>
    <t>El proceso estima que el riesgo continúa en zona baja, debido a que los controles establecidos son los adecuados y la calificación de los criterios es satisfactoria, ubicando el riesgo en la escala de probabilidad más baja, y ante su materialización, podrían disminuirse los efectos, aplicando las acciones de contingencia.</t>
  </si>
  <si>
    <t>El proceso estima que el riesgo continúa en una zona alta, debido a que los controles establecidos son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</si>
  <si>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Explicación de la valoración: El proceso estima que el riesgo continúa en zona baja, debido a que los controles establecidos son los adecuados y la calificación de los criterios es satisfactoria, ubicando el riesgo en la escala de probabilidad más baja, y ante su materialización, podrían disminuirse los efectos, aplicando las acciones de contingencia.</t>
  </si>
  <si>
    <t>Se actualizaron los controles Id 1278 (número 1), Id 1279 (número 2) y Id 1280 (número 3). Se elimina el control detectivo Id 1281 (número 4).
Se ajusta el valor de la probabilidad a 11.760%, ubicando el riesgo en el mismo cuadrante y zona baja.</t>
  </si>
  <si>
    <t>- Reportar 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Disciplinario Interno, Oficina Jurídica o Despacho de la Secretaría General, según corresponda, con el fin de tramitar las actuaciones derivadas de la declaratoria de prescripción y/o caducidad.
- Actualizar el riesgo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t>
  </si>
  <si>
    <t>- Oficina de Control Disciplinario Interno, Oficina Jurídica y Despacho de la Secretaría General.
- Jefe Oficina de Control Disciplinario Interno.
- Jefe de la Oficina de Control Disciplinario Interno, Jefe de la Oficina Jurídica y/o Despacho de la Secretaría General.
- Oficina de Control Disciplinario Interno, Oficina Jurídica y Despacho de la Secretaría General.</t>
  </si>
  <si>
    <t>- Notificación realizada del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Riesgo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actualizado.</t>
  </si>
  <si>
    <t>Se retiran los controles asociados al procedimiento Proceso Disciplinario Verbal 2210113-PR-008, ya que fue eliminado.
Se ajusta la probabilidad a 0,622%).</t>
  </si>
  <si>
    <t>Establecimiento de controles
Valoración del riesgo</t>
  </si>
  <si>
    <t xml:space="preserve">-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Jurídica con el fin de analizar si hay lugar a iniciar alguna acción judicial en contra del funcionario que eventualmente haya dado lugar al fallo que condenó a la Entidad.
- Actualizar el riesgo Posibilidad de afectación económica (o presupuestal) por fallo judicial en contra de los intereses de la entidad, debido a errores (fallas o deficiencias) en el trámite de los procesos disciplinarios </t>
  </si>
  <si>
    <t>- Oficina de Control Disciplinario Interno, Oficina Jurídica, Despacho de la Secretaría General.
- Profesionales, Jefe Oficina de Control Disciplinario Interno, Jefe Oficina Jurídica y/o Asesor del Despacho de la Secretaría General.
- Profesionales, Jefe Oficina de Control Disciplinario Interno, Jefe Oficina Jurídica y/o Asesor del Despacho de la Secretaría General.
- Jefe de la Oficina de Control Disciplinario Interno, Jefe de la Oficina Jurídica y/o Asesor del Despacho de la Secretaría General.
- Oficina de Control Disciplinario Interno, Oficina Jurídica, Despacho de la Secretaría General.</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</si>
  <si>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con el análisis y plan de acción a seguir para subsanar el correspondiente error.
- Auto o decisión subsanando el error y/o falla procedimental.
- Memorando comunicando a la Oficina Jurídica.
- Riesgo de Posibilidad de afectación económica (o presupuestal) por fallo judicial en contra de los intereses de la entidad, debido a errores (fallas o deficiencias) en el trámite de los procesos disciplinarios , actualizado.</t>
  </si>
  <si>
    <t>Se retiran los controles asociados al procedimiento Proceso Disciplinario Verbal 2210113-PR-008, ya que fue eliminado.
Valoración del riesgo</t>
  </si>
  <si>
    <t>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</si>
  <si>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Jefe Oficina de Control Disciplinario Interno y Jefe Oficina Jurídica</t>
  </si>
  <si>
    <t xml:space="preserve">Posibilidad de afectación económica (o presupuestal) por fallo judicial en contra de los intereses de la entidad, debido a errores (fallas o deficiencias) en el trámite de los procesos disciplinarios </t>
  </si>
  <si>
    <t xml:space="preserve">- Alta rotación de personal generando retrasos en la curva de aprendizaje.
- No se cuenta con   equipos asignados a todos los/as servidores/as. Los equipos (su mayoría) no cuentan con los dispositivos requeridos para operar bajo las nuevas condiciones de trabajo (micrófonos, cámaras, entre otros)
- Errores (fallas o deficiencias) en la conformación del expediente disciplinario.
</t>
  </si>
  <si>
    <t xml:space="preserve">- Ataques informáticos a la Infraestructura de la entidad. 
- Interactúen con las anteriores, generando posibles pérdidas de información.
</t>
  </si>
  <si>
    <t xml:space="preserve">- Sanciones de orden legal y pecuniaria a la entidad por indebida aplicación de la Ley 734 de 2002 o Ley 1952 de 2019, según corresponda.
- Insatisfacción frente al desarrollo del proceso disciplinario de conformidad con la Ley 734 de 2002 o Ley 1952 de 2019, según corresponda.
- Beneficio al sujeto disciplinable en el trámite del proceso disciplinario.
</t>
  </si>
  <si>
    <t>El proceso estima que el riesgo se ubica en una zona moderado, debido a que la frecuencia con la que se realizó la actividad clave asociada al riesgo se presentó 53 veces en el último año, sin embargo, ante su materialización, podrían presentarse efectos significativos, en el pago de indemnizaciones por acciones legales en los procesos disciplinarios.</t>
  </si>
  <si>
    <t>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t>
  </si>
  <si>
    <t>Oficina de Control Disciplinario Interno.</t>
  </si>
  <si>
    <t xml:space="preserve">- Alta rotación de personal generando retrasos en la curva de aprendizaje.
- Dificultades en la transferencia de conocimiento entre los servidores que se vinculan y retiran de la entidad.
- Los expedientes no cuentan con la custodia adecuada y/o descuido de los/as servidores/as en el manejo de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</si>
  <si>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</si>
  <si>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Daño a la imagen reputacional de la entidad por incumplimiento a los lineamientos fijados por la Constitución Política, el Código Único Disciplinario y el Código General Disciplinario.
- Investigaciones disciplinarias por violación a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</si>
  <si>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53 veces en el último año, sin embargo, ante su materialización, podrían presentarse efectos significativos, en la imagen de la Entidad a nivel local.</t>
  </si>
  <si>
    <t>- Reportar el riesgo materializado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Disciplinario Interno, con el fin de continuar con el proceso.
- Actualizar el riesgo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t>
  </si>
  <si>
    <t>- Oficina de Control Disciplinario Interno.
- Jefe de la Oficina de Control Disciplinario Interno
- Jefe de la Oficina de Control Disciplinario Interno
- Oficina de Control Disciplinario Interno.</t>
  </si>
  <si>
    <t>- Reporte de monitoreo indicando la materialización del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 Auto de indagación previa o investigación disciplinaria en contra del funcionario que reveló la información reservada.
- Acta de reparto reasignando el expediente disciplinario a otro profesional.
-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actualizado.</t>
  </si>
  <si>
    <t>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t>
  </si>
  <si>
    <t>Oficina de Control Disciplinario Interno, Oficina Jurídica y Despacho de la Secretaría General.</t>
  </si>
  <si>
    <t xml:space="preserve">- Alta rotación de personal generando retrasos en la curva de aprendizaje.
- Dificultades en la transferencia de conocimiento entre los servidores que se vinculan y retiran de la entidad.
- Presentarse una situación de conflicto de interés y no manifestarlo.
</t>
  </si>
  <si>
    <t>Se retiran los controles asociados al procedimiento Proceso Disciplinario Verbal 2210113-PR-008, ya que fue eliminado.
Se ajusta la probabilidad a 17,64%).</t>
  </si>
  <si>
    <t>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t>
  </si>
  <si>
    <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</si>
  <si>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t>
  </si>
  <si>
    <t xml:space="preserve">-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
- Insuficiencia de recursos para el logro de las metas u objetivos propuestos.
</t>
  </si>
  <si>
    <t>- Reportar el riesgo materializado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en el informe de monitoreo a la Oficina Asesora de Planeación.
- Verificar el seguimiento con la entidad distrital asociada
- Solicitar ajustes o precisiones a la información 
- Verificar que se realizaron los ajustes de modificación del seguimiento
- Actualizar el riesgo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t>
  </si>
  <si>
    <t>- Oficina Asesora de Planeación
- Gerente del Proyecto   
- Gerente del Proyecto   
- Gerente del Proyecto   
- Oficina Asesora de Planeación</t>
  </si>
  <si>
    <t>- Reporte de monitoreo indicando la materialización del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 Acta con los compromisos adquiridos.
- Correo electrónico solicitando ajustes o precisiones a la información remitida
- Documento de informe de seguimiento al modelo ajustado
-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actualizado.</t>
  </si>
  <si>
    <t>Se ajusta el nombre del riesgo.
Se ajusta la calificación de la probabilidad y las perspectivas de impacto.
Se ajustan los controles preventivos y detectivos, se incorporan los controles definidos en el procedimiento Formulación y seguimiento al Plan de Acción General de Gobierno Abierto de Bogotá (4202000-PR-101). Se ajustan los controles correctivos acorde con las acciones de contingencia definidas.
La zona del riesgo se mantiene. El valor de la probabilidad cambia a 16,8% y el impacto a 25,31%.</t>
  </si>
  <si>
    <t>Identificación del riesgo
Análisis del riesgo
Establecimiento de controles
Valoración del riesgo</t>
  </si>
  <si>
    <t>El proceso estima que el riesgo inherente se ubica en la zona moderada, debido a que la frecuencia con la que se realiza la actividad clave asociada al riesgo fue 5 veces en el último año, sin embargo, ante su materialización, podrían presentarse afectaciones en cuanto a imagen, información y cumplimiento.</t>
  </si>
  <si>
    <t>-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
- Verificar la necesidad de aclaración, ajustes o precisiones al documento estratégico
- Verificar que se realizaron las acciones pertinentes
-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</si>
  <si>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 Oficina Asesora de Planeación
- Gerente del Proyecto   
- Gerente del Proyecto   
- Oficina Asesora de Planeación</t>
  </si>
  <si>
    <t>-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 Acta de reunión en donde se identifiquen en los compromisos las acciones a tomar
- Documento de informe de seguimiento al modelo ajustado
-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t>
  </si>
  <si>
    <t>Se ajusta el nombre del riesgo
Se ajusta la calificación de la probabilidad y las perspectivas de impacto.
Se ajustan los controles preventivos y detectivos, se incorporar los controles definidos en el procedimiento Formulación y seguimiento al Plan de Acción General de Gobierno Abierto de Bogotá (4202000-PR-101).
La zona del riesgo se mantiene. El valor de la probabilidad cambia a 25,2% y el impacto a 33,75%.</t>
  </si>
  <si>
    <t>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t>
  </si>
  <si>
    <t>El proceso estima que el riesgo inherente se ubica en la zona moderada, debido a que la frecuencia con la que se realiza la actividad clave asociada al riesgo fue 37 veces en el último año, sin embargo, ante su materialización, podrían presentarse afectaciones en cuanto a imagen y cumplimiento.</t>
  </si>
  <si>
    <t>- Reportar el riesgo materializado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en el informe de monitoreo a la Oficina Asesora de Planeación.
- Verificar el seguimiento con la entidad distrital asociada
- Solicitar ajustes o precisiones a la información 
- Verificar que se realizaron los ajustes de modificación del seguimiento
- Actualizar el riesgo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t>
  </si>
  <si>
    <t>- Reporte de monitoreo indicando la materialización del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 Acta con los compromisos adquiridos.
- Correo electrónico solicitando ajustes o precisiones a la información remitida
- Documento de informe de seguimiento al modelo ajustado
-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actualizado.</t>
  </si>
  <si>
    <t>Se ajusta el nombre del riesgo
Se ajusta la calificación de la probabilidad y las perspectivas de impacto.
Se ajustan los controles preventivos y detectivos, se incorporar los controles definidos en el procedimiento Formulación y seguimiento al Plan de Acción General de Gobierno Abierto de Bogotá (4202000-PR-101).
La zona del riesgo se mantiene. El valor de la probabilidad cambia a 8,4% y el impacto a 25,31%.</t>
  </si>
  <si>
    <t>El proceso estima que el riesgo inherente se ubica en la zona moderada, debido a que la frecuencia con la que se realiza la actividad clave asociada al riesgo fue 2 veces en el último año, sin embargo, ante su materialización, podrían presentarse afectaciones en cuanto a imagen, información y cumplimiento.</t>
  </si>
  <si>
    <t xml:space="preserve">- Configuración y decreto de la prescripción y/o caducidad de la acción disciplinaria.
- Daño a la imagen reputacional por impunidad disciplinaria.
- Investigación disciplinaria por parte de un ente de control que corresponda por eventual impunidad disciplinaria.
</t>
  </si>
  <si>
    <r>
      <t xml:space="preserve">Los controles se encuentran anonimizados, por lo cual el detalle podrá ser solicitado al correo electrónico de la Oficina Asesora de Planeación:
</t>
    </r>
    <r>
      <rPr>
        <b/>
        <sz val="15"/>
        <color theme="4" tint="-0.249977111117893"/>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</si>
</sst>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yy;@"/>
    <numFmt numFmtId="165" formatCode="[$-240A]d&quot; de &quot;mmmm&quot; de &quot;yyyy;@"/>
    <numFmt numFmtId="166" formatCode="0.0%"/>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41">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style="dashed">
        <color auto="1"/>
      </left>
      <right/>
      <top style="dashed">
        <color auto="1"/>
      </top>
      <bottom style="dashed">
        <color auto="1"/>
      </bottom>
      <diagonal/>
    </border>
    <border>
      <left style="medium">
        <color auto="1"/>
      </left>
      <right style="medium">
        <color auto="1"/>
      </right>
      <top style="thin">
        <color auto="1"/>
      </top>
      <bottom style="thin">
        <color auto="1"/>
      </bottom>
      <diagonal/>
    </border>
    <border>
      <left style="dashed">
        <color auto="1"/>
      </left>
      <right style="dashed">
        <color auto="1"/>
      </right>
      <top/>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thin">
        <color indexed="64"/>
      </left>
      <right/>
      <top style="dashed">
        <color auto="1"/>
      </top>
      <bottom style="dashed">
        <color auto="1"/>
      </bottom>
      <diagonal/>
    </border>
    <border>
      <left/>
      <right style="thin">
        <color indexed="64"/>
      </right>
      <top style="dashed">
        <color auto="1"/>
      </top>
      <bottom style="dashed">
        <color auto="1"/>
      </bottom>
      <diagonal/>
    </border>
    <border>
      <left style="thin">
        <color indexed="64"/>
      </left>
      <right style="thin">
        <color indexed="64"/>
      </right>
      <top style="dashed">
        <color indexed="64"/>
      </top>
      <bottom style="dashed">
        <color indexed="64"/>
      </bottom>
      <diagonal/>
    </border>
    <border>
      <left style="dashed">
        <color auto="1"/>
      </left>
      <right/>
      <top style="thin">
        <color indexed="64"/>
      </top>
      <bottom style="thin">
        <color indexed="64"/>
      </bottom>
      <diagonal/>
    </border>
    <border>
      <left style="dashed">
        <color auto="1"/>
      </left>
      <right style="thin">
        <color indexed="64"/>
      </right>
      <top style="thin">
        <color indexed="64"/>
      </top>
      <bottom style="thin">
        <color indexed="64"/>
      </bottom>
      <diagonal/>
    </border>
    <border>
      <left style="dashed">
        <color auto="1"/>
      </left>
      <right style="dashed">
        <color auto="1"/>
      </right>
      <top style="thin">
        <color indexed="64"/>
      </top>
      <bottom style="thin">
        <color indexed="64"/>
      </bottom>
      <diagonal/>
    </border>
    <border>
      <left style="dashed">
        <color auto="1"/>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92">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3" fillId="22" borderId="23" xfId="0" applyFont="1" applyFill="1" applyBorder="1" applyAlignment="1" applyProtection="1">
      <alignment horizontal="center" vertical="center" wrapText="1"/>
      <protection hidden="1"/>
    </xf>
    <xf numFmtId="0" fontId="13" fillId="25" borderId="22" xfId="0" applyFont="1" applyFill="1" applyBorder="1" applyAlignment="1" applyProtection="1">
      <alignment horizontal="center" vertical="center" wrapText="1"/>
      <protection hidden="1"/>
    </xf>
    <xf numFmtId="0" fontId="13" fillId="25" borderId="20" xfId="0" applyFont="1" applyFill="1" applyBorder="1" applyAlignment="1" applyProtection="1">
      <alignment horizontal="center" vertical="center" wrapText="1"/>
      <protection hidden="1"/>
    </xf>
    <xf numFmtId="0" fontId="13" fillId="22" borderId="13" xfId="0" applyFont="1" applyFill="1" applyBorder="1" applyAlignment="1" applyProtection="1">
      <alignment horizontal="center" vertical="center"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0" fillId="0" borderId="0" xfId="0" applyProtection="1">
      <protection hidden="1"/>
    </xf>
    <xf numFmtId="0" fontId="1" fillId="0" borderId="0" xfId="0" applyFont="1" applyAlignment="1" applyProtection="1">
      <alignment horizontal="center" vertical="center"/>
      <protection hidden="1"/>
    </xf>
    <xf numFmtId="0" fontId="0" fillId="0" borderId="11" xfId="0" applyBorder="1" applyProtection="1">
      <protection hidden="1"/>
    </xf>
    <xf numFmtId="0" fontId="0" fillId="2" borderId="0" xfId="0" applyFill="1" applyProtection="1">
      <protection hidden="1"/>
    </xf>
    <xf numFmtId="0" fontId="15" fillId="27" borderId="0" xfId="0" applyFont="1" applyFill="1" applyAlignment="1" applyProtection="1">
      <alignment horizontal="center" vertical="center"/>
      <protection hidden="1"/>
    </xf>
    <xf numFmtId="0" fontId="18" fillId="13" borderId="0" xfId="0" applyFont="1" applyFill="1" applyAlignment="1" applyProtection="1">
      <alignment horizontal="center" vertical="center"/>
      <protection hidden="1"/>
    </xf>
    <xf numFmtId="0" fontId="17" fillId="0" borderId="0" xfId="0" applyFont="1" applyAlignment="1" applyProtection="1">
      <alignment horizontal="center" vertical="center"/>
      <protection hidden="1"/>
    </xf>
    <xf numFmtId="0" fontId="18" fillId="12" borderId="0" xfId="0" applyFont="1" applyFill="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8" fillId="7" borderId="0" xfId="0" applyFont="1" applyFill="1" applyAlignment="1" applyProtection="1">
      <alignment horizontal="center" vertical="center"/>
      <protection hidden="1"/>
    </xf>
    <xf numFmtId="0" fontId="18" fillId="14" borderId="0" xfId="0" applyFont="1" applyFill="1" applyAlignment="1" applyProtection="1">
      <alignment horizontal="center" vertical="center"/>
      <protection hidden="1"/>
    </xf>
    <xf numFmtId="0" fontId="7" fillId="0" borderId="0" xfId="0" applyFont="1" applyProtection="1">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0" fillId="0" borderId="12" xfId="0" applyBorder="1" applyProtection="1">
      <protection hidden="1"/>
    </xf>
    <xf numFmtId="0" fontId="18" fillId="0" borderId="0" xfId="0" applyFont="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9" fillId="14" borderId="0" xfId="0" applyFont="1" applyFill="1" applyAlignment="1" applyProtection="1">
      <alignment horizontal="center" vertical="center"/>
      <protection hidden="1"/>
    </xf>
    <xf numFmtId="0" fontId="16" fillId="0" borderId="0" xfId="0" applyFont="1" applyProtection="1">
      <protection hidden="1"/>
    </xf>
    <xf numFmtId="0" fontId="19" fillId="7" borderId="0" xfId="0" applyFont="1" applyFill="1" applyAlignment="1" applyProtection="1">
      <alignment horizontal="center" vertical="center"/>
      <protection hidden="1"/>
    </xf>
    <xf numFmtId="0" fontId="19" fillId="13" borderId="0" xfId="0" applyFont="1" applyFill="1" applyAlignment="1" applyProtection="1">
      <alignment horizontal="center" vertical="center"/>
      <protection hidden="1"/>
    </xf>
    <xf numFmtId="0" fontId="19" fillId="12" borderId="0" xfId="0" applyFont="1" applyFill="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0" fontId="1" fillId="0" borderId="15" xfId="0" applyFont="1"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2" fillId="0" borderId="21" xfId="0" applyFont="1" applyBorder="1" applyAlignment="1" applyProtection="1">
      <alignment wrapText="1"/>
      <protection hidden="1"/>
    </xf>
    <xf numFmtId="0" fontId="1" fillId="0" borderId="15" xfId="0" applyFont="1" applyBorder="1" applyAlignment="1" applyProtection="1">
      <alignment wrapText="1"/>
      <protection hidden="1"/>
    </xf>
    <xf numFmtId="0" fontId="0" fillId="0" borderId="15" xfId="0" applyBorder="1" applyAlignment="1" applyProtection="1">
      <alignment wrapText="1"/>
      <protection hidden="1"/>
    </xf>
    <xf numFmtId="0" fontId="1" fillId="0" borderId="5" xfId="0" applyFont="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Border="1" applyAlignment="1" applyProtection="1">
      <alignment wrapText="1"/>
      <protection hidden="1"/>
    </xf>
    <xf numFmtId="0" fontId="1" fillId="0" borderId="15" xfId="0" applyFont="1" applyBorder="1" applyProtection="1">
      <protection hidden="1"/>
    </xf>
    <xf numFmtId="0" fontId="1" fillId="0" borderId="9" xfId="0" applyFont="1" applyBorder="1" applyAlignment="1" applyProtection="1">
      <alignment horizontal="center" vertical="center"/>
      <protection hidden="1"/>
    </xf>
    <xf numFmtId="0" fontId="0" fillId="0" borderId="0" xfId="0"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5" xfId="0"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Border="1" applyAlignment="1" applyProtection="1">
      <alignment vertical="top"/>
      <protection hidden="1"/>
    </xf>
    <xf numFmtId="0" fontId="1" fillId="0" borderId="5" xfId="0" applyFont="1" applyBorder="1" applyAlignment="1" applyProtection="1">
      <alignment horizontal="center" vertical="center"/>
      <protection hidden="1"/>
    </xf>
    <xf numFmtId="10" fontId="1" fillId="0" borderId="5" xfId="0" applyNumberFormat="1" applyFont="1" applyBorder="1" applyAlignment="1" applyProtection="1">
      <alignment horizontal="center" vertical="center"/>
      <protection hidden="1"/>
    </xf>
    <xf numFmtId="10" fontId="0" fillId="0" borderId="5" xfId="0" applyNumberFormat="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0" fontId="2" fillId="0" borderId="5" xfId="0" applyFont="1" applyBorder="1" applyAlignment="1" applyProtection="1">
      <alignment wrapText="1"/>
      <protection hidden="1"/>
    </xf>
    <xf numFmtId="0" fontId="2" fillId="0" borderId="24"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0" fillId="0" borderId="0" xfId="0" applyAlignment="1" applyProtection="1">
      <alignment vertical="top"/>
      <protection hidden="1"/>
    </xf>
    <xf numFmtId="0" fontId="0" fillId="7" borderId="4" xfId="0" applyFill="1" applyBorder="1" applyAlignment="1" applyProtection="1">
      <alignment horizontal="justify" vertical="center" wrapText="1"/>
      <protection hidden="1"/>
    </xf>
    <xf numFmtId="0" fontId="1" fillId="0" borderId="15" xfId="0" applyFont="1" applyBorder="1" applyAlignment="1">
      <alignment horizontal="center" vertical="center"/>
    </xf>
    <xf numFmtId="0" fontId="15" fillId="12" borderId="0" xfId="0" applyFont="1" applyFill="1" applyAlignment="1">
      <alignment horizontal="left" vertical="center"/>
    </xf>
    <xf numFmtId="0" fontId="0" fillId="0" borderId="0" xfId="0"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Border="1" applyAlignment="1">
      <alignment horizontal="left" vertical="center"/>
    </xf>
    <xf numFmtId="0" fontId="1" fillId="0" borderId="5"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2" fillId="0" borderId="26" xfId="0" applyFont="1" applyBorder="1" applyAlignment="1" applyProtection="1">
      <alignment horizontal="justify" vertical="center" wrapText="1"/>
      <protection hidden="1"/>
    </xf>
    <xf numFmtId="0" fontId="0" fillId="0" borderId="6" xfId="0" pivotButton="1" applyBorder="1" applyAlignment="1" applyProtection="1">
      <alignment horizontal="center" vertical="center" wrapText="1"/>
      <protection hidden="1"/>
    </xf>
    <xf numFmtId="0" fontId="0" fillId="0" borderId="4" xfId="0" applyBorder="1" applyAlignment="1" applyProtection="1">
      <alignment horizontal="left" wrapText="1"/>
      <protection hidden="1"/>
    </xf>
    <xf numFmtId="0" fontId="0" fillId="0" borderId="18" xfId="0" applyBorder="1" applyAlignment="1" applyProtection="1">
      <alignment horizontal="left" vertical="center" wrapText="1"/>
      <protection hidden="1"/>
    </xf>
    <xf numFmtId="0" fontId="0" fillId="0" borderId="17" xfId="0" applyBorder="1" applyAlignment="1" applyProtection="1">
      <alignment horizontal="left" vertical="center" wrapText="1"/>
      <protection hidden="1"/>
    </xf>
    <xf numFmtId="0" fontId="0" fillId="0" borderId="32" xfId="0" applyBorder="1" applyAlignment="1" applyProtection="1">
      <alignment horizontal="left" vertical="center" wrapText="1"/>
      <protection hidden="1"/>
    </xf>
    <xf numFmtId="0" fontId="0" fillId="0" borderId="5" xfId="0" pivotButton="1" applyBorder="1" applyAlignment="1" applyProtection="1">
      <alignment vertical="center" wrapText="1"/>
      <protection hidden="1"/>
    </xf>
    <xf numFmtId="0" fontId="0" fillId="0" borderId="5" xfId="0" applyBorder="1" applyAlignment="1" applyProtection="1">
      <alignment vertical="center" wrapText="1"/>
      <protection hidden="1"/>
    </xf>
    <xf numFmtId="0" fontId="0" fillId="0" borderId="7" xfId="0" applyBorder="1" applyAlignment="1" applyProtection="1">
      <alignment vertical="center" wrapText="1"/>
      <protection hidden="1"/>
    </xf>
    <xf numFmtId="0" fontId="22" fillId="0" borderId="4" xfId="0" applyFont="1" applyBorder="1" applyAlignment="1" applyProtection="1">
      <alignment horizontal="center" vertical="center" wrapText="1"/>
      <protection hidden="1"/>
    </xf>
    <xf numFmtId="0" fontId="13" fillId="22" borderId="11" xfId="0" applyFont="1" applyFill="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0" fontId="22" fillId="0" borderId="4" xfId="0" applyFont="1" applyBorder="1" applyAlignment="1" applyProtection="1">
      <alignment vertical="center" wrapText="1"/>
      <protection hidden="1"/>
    </xf>
    <xf numFmtId="0" fontId="4" fillId="0" borderId="4"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11" fillId="0" borderId="13" xfId="1" applyFill="1" applyBorder="1" applyAlignment="1" applyProtection="1">
      <alignment horizontal="center" vertical="center" wrapText="1"/>
      <protection hidden="1"/>
    </xf>
    <xf numFmtId="0" fontId="0" fillId="0" borderId="4" xfId="0" pivotButton="1" applyBorder="1" applyAlignment="1" applyProtection="1">
      <alignment horizontal="center" vertical="center" wrapText="1"/>
      <protection hidden="1"/>
    </xf>
    <xf numFmtId="0" fontId="0" fillId="0" borderId="13" xfId="0" applyBorder="1" applyAlignment="1" applyProtection="1">
      <alignment vertical="center" wrapText="1"/>
      <protection hidden="1"/>
    </xf>
    <xf numFmtId="0" fontId="0" fillId="0" borderId="15" xfId="0" applyBorder="1" applyAlignment="1" applyProtection="1">
      <alignment vertical="center" wrapText="1"/>
      <protection hidden="1"/>
    </xf>
    <xf numFmtId="0" fontId="0" fillId="0" borderId="14" xfId="0" applyBorder="1" applyAlignment="1" applyProtection="1">
      <alignment vertical="center" wrapText="1"/>
      <protection hidden="1"/>
    </xf>
    <xf numFmtId="0" fontId="0" fillId="0" borderId="13"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10" fillId="0" borderId="4" xfId="0" applyFont="1" applyBorder="1" applyAlignment="1" applyProtection="1">
      <alignment horizontal="justify" vertical="center" wrapText="1"/>
      <protection hidden="1"/>
    </xf>
    <xf numFmtId="164" fontId="10" fillId="0" borderId="14" xfId="0" applyNumberFormat="1" applyFont="1" applyBorder="1" applyAlignment="1" applyProtection="1">
      <alignment horizontal="justify" vertical="center" wrapText="1"/>
      <protection hidden="1"/>
    </xf>
    <xf numFmtId="0" fontId="10" fillId="0" borderId="13" xfId="0" applyFont="1" applyBorder="1" applyAlignment="1" applyProtection="1">
      <alignment horizontal="justify" vertical="center" wrapText="1"/>
      <protection hidden="1"/>
    </xf>
    <xf numFmtId="0" fontId="10" fillId="0" borderId="23" xfId="0" applyFont="1"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10" fillId="0" borderId="22" xfId="0"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0" fillId="0" borderId="20" xfId="0" applyFont="1" applyBorder="1" applyAlignment="1" applyProtection="1">
      <alignment horizontal="justify" vertical="center" wrapText="1"/>
      <protection hidden="1"/>
    </xf>
    <xf numFmtId="0" fontId="10" fillId="0" borderId="15" xfId="0" applyFont="1" applyBorder="1" applyAlignment="1" applyProtection="1">
      <alignment horizontal="justify" vertical="center" wrapText="1"/>
      <protection hidden="1"/>
    </xf>
    <xf numFmtId="0" fontId="0" fillId="0" borderId="16" xfId="0" applyBorder="1" applyAlignment="1" applyProtection="1">
      <alignment horizontal="left" vertical="center" wrapText="1"/>
      <protection hidden="1"/>
    </xf>
    <xf numFmtId="0" fontId="0" fillId="0" borderId="15" xfId="0" applyBorder="1" applyAlignment="1" applyProtection="1">
      <alignment horizontal="center" vertical="center" wrapText="1"/>
      <protection hidden="1"/>
    </xf>
    <xf numFmtId="0" fontId="0" fillId="0" borderId="35"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13" xfId="0" pivotButton="1" applyBorder="1" applyAlignment="1" applyProtection="1">
      <alignment vertical="center" wrapText="1"/>
      <protection hidden="1"/>
    </xf>
    <xf numFmtId="0" fontId="0" fillId="0" borderId="17" xfId="0" pivotButton="1" applyBorder="1" applyAlignment="1" applyProtection="1">
      <alignment horizontal="center" vertical="center" wrapText="1"/>
      <protection hidden="1"/>
    </xf>
    <xf numFmtId="165" fontId="22" fillId="0" borderId="4" xfId="0" applyNumberFormat="1" applyFont="1" applyBorder="1" applyAlignment="1" applyProtection="1">
      <alignment vertical="center" wrapText="1"/>
      <protection hidden="1"/>
    </xf>
    <xf numFmtId="164" fontId="22" fillId="0" borderId="4" xfId="0" applyNumberFormat="1" applyFont="1" applyBorder="1" applyAlignment="1" applyProtection="1">
      <alignment horizontal="center" vertical="center" wrapText="1"/>
      <protection hidden="1"/>
    </xf>
    <xf numFmtId="165" fontId="22" fillId="0" borderId="4" xfId="0" applyNumberFormat="1" applyFont="1" applyBorder="1" applyAlignment="1" applyProtection="1">
      <alignment horizontal="center" vertical="center" wrapText="1"/>
      <protection hidden="1"/>
    </xf>
    <xf numFmtId="0" fontId="13" fillId="0" borderId="0" xfId="0" applyFont="1" applyAlignment="1" applyProtection="1">
      <alignment horizontal="centerContinuous" wrapText="1"/>
      <protection hidden="1"/>
    </xf>
    <xf numFmtId="165" fontId="22" fillId="0" borderId="0" xfId="0" applyNumberFormat="1" applyFont="1" applyAlignment="1" applyProtection="1">
      <alignment vertical="center" wrapText="1"/>
      <protection hidden="1"/>
    </xf>
    <xf numFmtId="165" fontId="22" fillId="0" borderId="11" xfId="0" applyNumberFormat="1" applyFont="1" applyBorder="1" applyAlignment="1" applyProtection="1">
      <alignment vertical="center" wrapText="1"/>
      <protection hidden="1"/>
    </xf>
    <xf numFmtId="0" fontId="10" fillId="0" borderId="4"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textRotation="90" wrapText="1"/>
      <protection hidden="1"/>
    </xf>
    <xf numFmtId="9" fontId="10" fillId="0" borderId="4" xfId="0" applyNumberFormat="1" applyFont="1" applyBorder="1" applyAlignment="1" applyProtection="1">
      <alignment horizontal="center" vertical="center" textRotation="90" wrapText="1"/>
      <protection hidden="1"/>
    </xf>
    <xf numFmtId="0" fontId="10" fillId="0" borderId="4" xfId="0" quotePrefix="1" applyFont="1" applyBorder="1" applyAlignment="1" applyProtection="1">
      <alignment horizontal="justify" vertical="center" wrapText="1"/>
      <protection hidden="1"/>
    </xf>
    <xf numFmtId="0" fontId="10" fillId="0" borderId="16" xfId="0" applyFont="1" applyBorder="1" applyAlignment="1" applyProtection="1">
      <alignment horizontal="justify" vertical="center" wrapText="1"/>
      <protection hidden="1"/>
    </xf>
    <xf numFmtId="0" fontId="10" fillId="0" borderId="14" xfId="0" quotePrefix="1" applyFont="1" applyBorder="1" applyAlignment="1" applyProtection="1">
      <alignment horizontal="justify" vertical="center" wrapText="1"/>
      <protection hidden="1"/>
    </xf>
    <xf numFmtId="166" fontId="10" fillId="0" borderId="4" xfId="0" applyNumberFormat="1" applyFont="1" applyBorder="1" applyAlignment="1" applyProtection="1">
      <alignment horizontal="center" vertical="center" wrapText="1"/>
      <protection hidden="1"/>
    </xf>
    <xf numFmtId="14" fontId="10" fillId="0" borderId="4" xfId="0" quotePrefix="1" applyNumberFormat="1" applyFont="1" applyBorder="1" applyAlignment="1" applyProtection="1">
      <alignment horizontal="justify" vertical="center" wrapText="1"/>
      <protection hidden="1"/>
    </xf>
    <xf numFmtId="0" fontId="22" fillId="0" borderId="13" xfId="0" applyFont="1" applyBorder="1" applyAlignment="1" applyProtection="1">
      <alignment vertical="center" wrapText="1"/>
      <protection hidden="1"/>
    </xf>
    <xf numFmtId="0" fontId="0" fillId="0" borderId="6" xfId="0" applyNumberFormat="1" applyBorder="1" applyAlignment="1" applyProtection="1">
      <alignment horizontal="center" vertical="center" wrapText="1"/>
      <protection hidden="1"/>
    </xf>
    <xf numFmtId="0" fontId="0" fillId="0" borderId="7" xfId="0" applyNumberFormat="1" applyBorder="1" applyAlignment="1" applyProtection="1">
      <alignment horizontal="center" vertical="center" wrapText="1"/>
      <protection hidden="1"/>
    </xf>
    <xf numFmtId="0" fontId="0" fillId="0" borderId="30" xfId="0" applyNumberFormat="1" applyBorder="1" applyAlignment="1" applyProtection="1">
      <alignment horizontal="center" vertical="center" wrapText="1"/>
      <protection hidden="1"/>
    </xf>
    <xf numFmtId="0" fontId="0" fillId="0" borderId="31" xfId="0" applyNumberFormat="1" applyBorder="1" applyAlignment="1" applyProtection="1">
      <alignment horizontal="center" vertical="center" wrapText="1"/>
      <protection hidden="1"/>
    </xf>
    <xf numFmtId="0" fontId="0" fillId="0" borderId="11" xfId="0" applyNumberFormat="1" applyBorder="1" applyAlignment="1" applyProtection="1">
      <alignment horizontal="center" vertical="center" wrapText="1"/>
      <protection hidden="1"/>
    </xf>
    <xf numFmtId="0" fontId="0" fillId="0" borderId="12" xfId="0" applyNumberFormat="1" applyBorder="1" applyAlignment="1" applyProtection="1">
      <alignment horizontal="center" vertical="center" wrapText="1"/>
      <protection hidden="1"/>
    </xf>
    <xf numFmtId="0" fontId="0" fillId="0" borderId="29" xfId="0" applyNumberFormat="1" applyBorder="1" applyAlignment="1" applyProtection="1">
      <alignment horizontal="center" vertical="center" wrapText="1"/>
      <protection hidden="1"/>
    </xf>
    <xf numFmtId="0" fontId="0" fillId="0" borderId="28" xfId="0" applyNumberFormat="1" applyBorder="1" applyAlignment="1" applyProtection="1">
      <alignment horizontal="center" vertical="center" wrapText="1"/>
      <protection hidden="1"/>
    </xf>
    <xf numFmtId="0" fontId="0" fillId="0" borderId="27" xfId="0" applyNumberFormat="1" applyBorder="1" applyAlignment="1" applyProtection="1">
      <alignment horizontal="center" vertical="center" wrapText="1"/>
      <protection hidden="1"/>
    </xf>
    <xf numFmtId="0" fontId="0" fillId="0" borderId="13" xfId="0" applyNumberFormat="1" applyBorder="1" applyAlignment="1" applyProtection="1">
      <alignment horizontal="center" wrapText="1"/>
      <protection hidden="1"/>
    </xf>
    <xf numFmtId="0" fontId="0" fillId="0" borderId="35" xfId="0" applyNumberFormat="1" applyBorder="1" applyAlignment="1" applyProtection="1">
      <alignment horizontal="center" wrapText="1"/>
      <protection hidden="1"/>
    </xf>
    <xf numFmtId="0" fontId="0" fillId="0" borderId="14" xfId="0" applyNumberFormat="1" applyBorder="1" applyAlignment="1" applyProtection="1">
      <alignment horizontal="center" wrapText="1"/>
      <protection hidden="1"/>
    </xf>
    <xf numFmtId="0" fontId="0" fillId="0" borderId="33" xfId="0" applyNumberFormat="1" applyBorder="1" applyAlignment="1" applyProtection="1">
      <alignment horizontal="center" wrapText="1"/>
      <protection hidden="1"/>
    </xf>
    <xf numFmtId="0" fontId="0" fillId="0" borderId="36" xfId="0" applyNumberFormat="1" applyBorder="1" applyAlignment="1" applyProtection="1">
      <alignment horizontal="center" vertical="center" wrapText="1"/>
      <protection hidden="1"/>
    </xf>
    <xf numFmtId="0" fontId="0" fillId="0" borderId="25" xfId="0" applyNumberForma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Alignment="1" applyProtection="1">
      <alignment horizontal="center" wrapText="1"/>
      <protection hidden="1"/>
    </xf>
    <xf numFmtId="0" fontId="13" fillId="0" borderId="4" xfId="0" applyFont="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0" xfId="0" applyFont="1" applyAlignment="1" applyProtection="1">
      <alignment horizontal="justify" vertical="center" wrapText="1"/>
      <protection hidden="1"/>
    </xf>
    <xf numFmtId="0" fontId="13" fillId="0" borderId="18" xfId="0" applyFont="1" applyBorder="1" applyAlignment="1" applyProtection="1">
      <alignment horizontal="center" vertical="center" wrapText="1"/>
      <protection hidden="1"/>
    </xf>
    <xf numFmtId="0" fontId="1" fillId="2" borderId="0" xfId="0" applyFont="1" applyFill="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23" fillId="0" borderId="37"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2" xfId="0" applyFont="1" applyBorder="1" applyAlignment="1" applyProtection="1">
      <alignment horizontal="center" vertical="center" wrapText="1"/>
      <protection hidden="1"/>
    </xf>
    <xf numFmtId="0" fontId="23" fillId="0" borderId="38" xfId="0" applyFont="1" applyBorder="1" applyAlignment="1" applyProtection="1">
      <alignment horizontal="center" vertical="center" wrapText="1"/>
      <protection hidden="1"/>
    </xf>
    <xf numFmtId="0" fontId="23" fillId="0" borderId="39" xfId="0" applyFont="1" applyBorder="1" applyAlignment="1" applyProtection="1">
      <alignment horizontal="center" vertical="center" wrapText="1"/>
      <protection hidden="1"/>
    </xf>
    <xf numFmtId="0" fontId="23" fillId="0" borderId="40" xfId="0" applyFont="1" applyBorder="1" applyAlignment="1" applyProtection="1">
      <alignment horizontal="center" vertical="center" wrapText="1"/>
      <protection hidden="1"/>
    </xf>
  </cellXfs>
  <cellStyles count="4">
    <cellStyle name="Hipervínculo" xfId="1" builtinId="8"/>
    <cellStyle name="Normal" xfId="0" builtinId="0"/>
    <cellStyle name="Normal 2" xfId="2"/>
    <cellStyle name="Porcentaje" xfId="3" builtinId="5"/>
  </cellStyles>
  <dxfs count="152">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border>
        <top style="dashed">
          <color indexed="64"/>
        </top>
      </border>
    </dxf>
    <dxf>
      <border>
        <top style="dashed">
          <color indexed="64"/>
        </top>
      </border>
    </dxf>
    <dxf>
      <border>
        <top style="dashed">
          <color indexed="64"/>
        </top>
      </border>
    </dxf>
    <dxf>
      <border>
        <left style="dashed">
          <color indexed="64"/>
        </left>
        <right style="dashed">
          <color indexed="64"/>
        </right>
        <top style="dashed">
          <color indexed="64"/>
        </top>
        <vertical style="dashed">
          <color indexed="64"/>
        </vertical>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alignment vertical="center"/>
    </dxf>
    <dxf>
      <alignment vertical="cent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vertical="center"/>
    </dxf>
    <dxf>
      <alignment vertical="center"/>
    </dxf>
    <dxf>
      <border>
        <left style="dashed">
          <color auto="1"/>
        </left>
      </border>
    </dxf>
    <dxf>
      <border>
        <left style="dashed">
          <color auto="1"/>
        </left>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alignment vertical="center"/>
    </dxf>
    <dxf>
      <alignment vertical="center"/>
    </dxf>
    <dxf>
      <alignment horizontal="center"/>
    </dxf>
    <dxf>
      <alignment vertical="center"/>
    </dxf>
    <dxf>
      <alignment horizontal="center"/>
    </dxf>
    <dxf>
      <border>
        <right/>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border>
        <left style="dashed">
          <color auto="1"/>
        </left>
      </border>
    </dxf>
    <dxf>
      <border>
        <bottom style="dashed">
          <color auto="1"/>
        </bottom>
      </border>
    </dxf>
    <dxf>
      <border>
        <bottom style="dashed">
          <color auto="1"/>
        </bottom>
      </border>
    </dxf>
    <dxf>
      <border>
        <bottom style="dashed">
          <color auto="1"/>
        </bottom>
      </border>
    </dxf>
    <dxf>
      <border>
        <left style="dashed">
          <color auto="1"/>
        </left>
      </border>
    </dxf>
    <dxf>
      <border>
        <left style="dashed">
          <color auto="1"/>
        </left>
        <right style="dashed">
          <color auto="1"/>
        </right>
      </border>
    </dxf>
    <dxf>
      <border>
        <left style="dashed">
          <color auto="1"/>
        </left>
        <right style="dashed">
          <color auto="1"/>
        </right>
      </border>
    </dxf>
    <dxf>
      <border>
        <left style="dashed">
          <color auto="1"/>
        </left>
      </border>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[Mapa_de_Riesgos_Institucional_2023-12-07_sc.xlsx]Procesos_riesgos!TablaDinámica3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2"/>
          </a:solidFill>
          <a:ln>
            <a:noFill/>
          </a:ln>
          <a:effectLst/>
        </c:spPr>
      </c:pivotFmt>
    </c:pivotFmts>
    <c:plotArea>
      <c:layout/>
      <c:barChart>
        <c:barDir val="bar"/>
        <c:grouping val="clustered"/>
        <c:varyColors val="0"/>
        <c:ser>
          <c:idx val="0"/>
          <c:order val="0"/>
          <c:tx>
            <c:strRef>
              <c:f>Procesos_riesgos!$B$4:$B$5</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Procesos_riesgos!$B$6:$B$23</c:f>
              <c:numCache>
                <c:formatCode>General</c:formatCode>
                <c:ptCount val="17"/>
                <c:pt idx="1">
                  <c:v>1</c:v>
                </c:pt>
                <c:pt idx="3">
                  <c:v>1</c:v>
                </c:pt>
                <c:pt idx="4">
                  <c:v>2</c:v>
                </c:pt>
                <c:pt idx="5">
                  <c:v>2</c:v>
                </c:pt>
                <c:pt idx="6">
                  <c:v>1</c:v>
                </c:pt>
                <c:pt idx="7">
                  <c:v>2</c:v>
                </c:pt>
                <c:pt idx="10">
                  <c:v>2</c:v>
                </c:pt>
                <c:pt idx="11">
                  <c:v>2</c:v>
                </c:pt>
                <c:pt idx="13">
                  <c:v>3</c:v>
                </c:pt>
                <c:pt idx="15">
                  <c:v>3</c:v>
                </c:pt>
                <c:pt idx="16">
                  <c:v>1</c:v>
                </c:pt>
              </c:numCache>
            </c:numRef>
          </c:val>
          <c:extLst>
            <c:ext xmlns:c16="http://schemas.microsoft.com/office/drawing/2014/chart" uri="{C3380CC4-5D6E-409C-BE32-E72D297353CC}">
              <c16:uniqueId val="{00000003-9178-4760-AE89-2D7F63177546}"/>
            </c:ext>
          </c:extLst>
        </c:ser>
        <c:ser>
          <c:idx val="1"/>
          <c:order val="1"/>
          <c:tx>
            <c:strRef>
              <c:f>Procesos_riesgos!$C$4:$C$5</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Procesos_riesgos!$C$6:$C$23</c:f>
              <c:numCache>
                <c:formatCode>General</c:formatCode>
                <c:ptCount val="17"/>
                <c:pt idx="1">
                  <c:v>2</c:v>
                </c:pt>
                <c:pt idx="2">
                  <c:v>2</c:v>
                </c:pt>
                <c:pt idx="3">
                  <c:v>1</c:v>
                </c:pt>
                <c:pt idx="4">
                  <c:v>3</c:v>
                </c:pt>
                <c:pt idx="5">
                  <c:v>4</c:v>
                </c:pt>
                <c:pt idx="6">
                  <c:v>3</c:v>
                </c:pt>
                <c:pt idx="7">
                  <c:v>7</c:v>
                </c:pt>
                <c:pt idx="8">
                  <c:v>2</c:v>
                </c:pt>
                <c:pt idx="9">
                  <c:v>2</c:v>
                </c:pt>
                <c:pt idx="10">
                  <c:v>5</c:v>
                </c:pt>
                <c:pt idx="11">
                  <c:v>5</c:v>
                </c:pt>
                <c:pt idx="12">
                  <c:v>1</c:v>
                </c:pt>
                <c:pt idx="13">
                  <c:v>6</c:v>
                </c:pt>
                <c:pt idx="14">
                  <c:v>6</c:v>
                </c:pt>
                <c:pt idx="15">
                  <c:v>14</c:v>
                </c:pt>
                <c:pt idx="16">
                  <c:v>2</c:v>
                </c:pt>
              </c:numCache>
            </c:numRef>
          </c:val>
          <c:extLst>
            <c:ext xmlns:c16="http://schemas.microsoft.com/office/drawing/2014/chart" uri="{C3380CC4-5D6E-409C-BE32-E72D297353CC}">
              <c16:uniqueId val="{00000003-8A73-4A74-8CA1-A6D062DBE64D}"/>
            </c:ext>
          </c:extLst>
        </c:ser>
        <c:ser>
          <c:idx val="2"/>
          <c:order val="2"/>
          <c:tx>
            <c:strRef>
              <c:f>Procesos_riesgos!$D$4:$D$5</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Procesos_riesgos!$D$6:$D$23</c:f>
              <c:numCache>
                <c:formatCode>General</c:formatCode>
                <c:ptCount val="17"/>
                <c:pt idx="0">
                  <c:v>3</c:v>
                </c:pt>
              </c:numCache>
            </c:numRef>
          </c:val>
          <c:extLst>
            <c:ext xmlns:c16="http://schemas.microsoft.com/office/drawing/2014/chart" uri="{C3380CC4-5D6E-409C-BE32-E72D297353CC}">
              <c16:uniqueId val="{00000004-8A73-4A74-8CA1-A6D062DBE64D}"/>
            </c:ext>
          </c:extLst>
        </c:ser>
        <c:dLbls>
          <c:dLblPos val="outEnd"/>
          <c:showLegendKey val="0"/>
          <c:showVal val="1"/>
          <c:showCatName val="0"/>
          <c:showSerName val="0"/>
          <c:showPercent val="0"/>
          <c:showBubbleSize val="0"/>
        </c:dLbls>
        <c:gapWidth val="75"/>
        <c:overlap val="40"/>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2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[Mapa_de_Riesgos_Institucional_2023-12-07_sc.xlsx]Procesos_riesgos!TablaDinámica1</c:name>
    <c:fmtId val="3"/>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r>
              <a:rPr lang="en-US" sz="1400" b="0" i="0" baseline="0">
                <a:solidFill>
                  <a:schemeClr val="tx1"/>
                </a:solidFill>
                <a:effectLst/>
              </a:rPr>
              <a:t>NÚMERO DE RIESGOS POR DEPENDENCIA</a:t>
            </a:r>
            <a:endParaRPr lang="es-CO" sz="1400">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solidFill>
          <a:ln>
            <a:noFill/>
          </a:ln>
          <a:effectLst/>
        </c:spPr>
      </c:pivotFmt>
    </c:pivotFmts>
    <c:plotArea>
      <c:layout/>
      <c:barChart>
        <c:barDir val="bar"/>
        <c:grouping val="clustered"/>
        <c:varyColors val="0"/>
        <c:ser>
          <c:idx val="0"/>
          <c:order val="0"/>
          <c:tx>
            <c:strRef>
              <c:f>Procesos_riesgos!$B$30:$B$31</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Procesos_riesgos!$A$32:$A$52</c:f>
              <c:strCache>
                <c:ptCount val="20"/>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Alta Consejería de Paz, Víctimas y Reconciliación</c:v>
                </c:pt>
                <c:pt idx="6">
                  <c:v>Oficina Alta Consejería Distrital de Tecnologías de la Información y las Comunicaciones</c:v>
                </c:pt>
                <c:pt idx="7">
                  <c:v>Oficina Asesora de Planeación</c:v>
                </c:pt>
                <c:pt idx="8">
                  <c:v>Oficina Consejería de Comunicaciones</c:v>
                </c:pt>
                <c:pt idx="9">
                  <c:v>Oficina de Control Interno</c:v>
                </c:pt>
                <c:pt idx="10">
                  <c:v>Oficina de Tecnologías de la Información y las Comunicaciones</c:v>
                </c:pt>
                <c:pt idx="11">
                  <c:v>Oficina Jurídica</c:v>
                </c:pt>
                <c:pt idx="12">
                  <c:v>Subdirección de Gestión Documental</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pt idx="18">
                  <c:v>Oficina de Control Disciplinario Interno.</c:v>
                </c:pt>
                <c:pt idx="19">
                  <c:v>Oficina de Control Disciplinario Interno, Oficina Jurídica y Despacho de la Secretaría General.</c:v>
                </c:pt>
              </c:strCache>
            </c:strRef>
          </c:cat>
          <c:val>
            <c:numRef>
              <c:f>Procesos_riesgos!$B$32:$B$52</c:f>
              <c:numCache>
                <c:formatCode>General</c:formatCode>
                <c:ptCount val="20"/>
                <c:pt idx="0">
                  <c:v>2</c:v>
                </c:pt>
                <c:pt idx="1">
                  <c:v>3</c:v>
                </c:pt>
                <c:pt idx="2">
                  <c:v>2</c:v>
                </c:pt>
                <c:pt idx="5">
                  <c:v>1</c:v>
                </c:pt>
                <c:pt idx="6">
                  <c:v>1</c:v>
                </c:pt>
                <c:pt idx="9">
                  <c:v>1</c:v>
                </c:pt>
                <c:pt idx="11">
                  <c:v>1</c:v>
                </c:pt>
                <c:pt idx="12">
                  <c:v>1</c:v>
                </c:pt>
                <c:pt idx="14">
                  <c:v>3</c:v>
                </c:pt>
                <c:pt idx="15">
                  <c:v>2</c:v>
                </c:pt>
                <c:pt idx="16">
                  <c:v>2</c:v>
                </c:pt>
                <c:pt idx="19">
                  <c:v>1</c:v>
                </c:pt>
              </c:numCache>
            </c:numRef>
          </c:val>
          <c:extLst>
            <c:ext xmlns:c16="http://schemas.microsoft.com/office/drawing/2014/chart" uri="{C3380CC4-5D6E-409C-BE32-E72D297353CC}">
              <c16:uniqueId val="{00000000-6228-45A0-B13A-661E8AC2DA80}"/>
            </c:ext>
          </c:extLst>
        </c:ser>
        <c:ser>
          <c:idx val="1"/>
          <c:order val="1"/>
          <c:tx>
            <c:strRef>
              <c:f>Procesos_riesgos!$C$30:$C$31</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Procesos_riesgos!$A$32:$A$52</c:f>
              <c:strCache>
                <c:ptCount val="20"/>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Alta Consejería de Paz, Víctimas y Reconciliación</c:v>
                </c:pt>
                <c:pt idx="6">
                  <c:v>Oficina Alta Consejería Distrital de Tecnologías de la Información y las Comunicaciones</c:v>
                </c:pt>
                <c:pt idx="7">
                  <c:v>Oficina Asesora de Planeación</c:v>
                </c:pt>
                <c:pt idx="8">
                  <c:v>Oficina Consejería de Comunicaciones</c:v>
                </c:pt>
                <c:pt idx="9">
                  <c:v>Oficina de Control Interno</c:v>
                </c:pt>
                <c:pt idx="10">
                  <c:v>Oficina de Tecnologías de la Información y las Comunicaciones</c:v>
                </c:pt>
                <c:pt idx="11">
                  <c:v>Oficina Jurídica</c:v>
                </c:pt>
                <c:pt idx="12">
                  <c:v>Subdirección de Gestión Documental</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pt idx="18">
                  <c:v>Oficina de Control Disciplinario Interno.</c:v>
                </c:pt>
                <c:pt idx="19">
                  <c:v>Oficina de Control Disciplinario Interno, Oficina Jurídica y Despacho de la Secretaría General.</c:v>
                </c:pt>
              </c:strCache>
            </c:strRef>
          </c:cat>
          <c:val>
            <c:numRef>
              <c:f>Procesos_riesgos!$C$32:$C$52</c:f>
              <c:numCache>
                <c:formatCode>General</c:formatCode>
                <c:ptCount val="20"/>
                <c:pt idx="0">
                  <c:v>5</c:v>
                </c:pt>
                <c:pt idx="1">
                  <c:v>6</c:v>
                </c:pt>
                <c:pt idx="2">
                  <c:v>3</c:v>
                </c:pt>
                <c:pt idx="3">
                  <c:v>2</c:v>
                </c:pt>
                <c:pt idx="4">
                  <c:v>2</c:v>
                </c:pt>
                <c:pt idx="5">
                  <c:v>2</c:v>
                </c:pt>
                <c:pt idx="6">
                  <c:v>2</c:v>
                </c:pt>
                <c:pt idx="7">
                  <c:v>7</c:v>
                </c:pt>
                <c:pt idx="8">
                  <c:v>6</c:v>
                </c:pt>
                <c:pt idx="9">
                  <c:v>1</c:v>
                </c:pt>
                <c:pt idx="10">
                  <c:v>3</c:v>
                </c:pt>
                <c:pt idx="11">
                  <c:v>3</c:v>
                </c:pt>
                <c:pt idx="12">
                  <c:v>2</c:v>
                </c:pt>
                <c:pt idx="13">
                  <c:v>2</c:v>
                </c:pt>
                <c:pt idx="14">
                  <c:v>4</c:v>
                </c:pt>
                <c:pt idx="15">
                  <c:v>4</c:v>
                </c:pt>
                <c:pt idx="16">
                  <c:v>9</c:v>
                </c:pt>
                <c:pt idx="18">
                  <c:v>1</c:v>
                </c:pt>
                <c:pt idx="19">
                  <c:v>1</c:v>
                </c:pt>
              </c:numCache>
            </c:numRef>
          </c:val>
          <c:extLst>
            <c:ext xmlns:c16="http://schemas.microsoft.com/office/drawing/2014/chart" uri="{C3380CC4-5D6E-409C-BE32-E72D297353CC}">
              <c16:uniqueId val="{00000001-6228-45A0-B13A-661E8AC2DA80}"/>
            </c:ext>
          </c:extLst>
        </c:ser>
        <c:ser>
          <c:idx val="2"/>
          <c:order val="2"/>
          <c:tx>
            <c:strRef>
              <c:f>Procesos_riesgos!$D$30:$D$31</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Procesos_riesgos!$A$32:$A$52</c:f>
              <c:strCache>
                <c:ptCount val="20"/>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Alta Consejería de Paz, Víctimas y Reconciliación</c:v>
                </c:pt>
                <c:pt idx="6">
                  <c:v>Oficina Alta Consejería Distrital de Tecnologías de la Información y las Comunicaciones</c:v>
                </c:pt>
                <c:pt idx="7">
                  <c:v>Oficina Asesora de Planeación</c:v>
                </c:pt>
                <c:pt idx="8">
                  <c:v>Oficina Consejería de Comunicaciones</c:v>
                </c:pt>
                <c:pt idx="9">
                  <c:v>Oficina de Control Interno</c:v>
                </c:pt>
                <c:pt idx="10">
                  <c:v>Oficina de Tecnologías de la Información y las Comunicaciones</c:v>
                </c:pt>
                <c:pt idx="11">
                  <c:v>Oficina Jurídica</c:v>
                </c:pt>
                <c:pt idx="12">
                  <c:v>Subdirección de Gestión Documental</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pt idx="18">
                  <c:v>Oficina de Control Disciplinario Interno.</c:v>
                </c:pt>
                <c:pt idx="19">
                  <c:v>Oficina de Control Disciplinario Interno, Oficina Jurídica y Despacho de la Secretaría General.</c:v>
                </c:pt>
              </c:strCache>
            </c:strRef>
          </c:cat>
          <c:val>
            <c:numRef>
              <c:f>Procesos_riesgos!$D$32:$D$52</c:f>
              <c:numCache>
                <c:formatCode>General</c:formatCode>
                <c:ptCount val="20"/>
                <c:pt idx="17">
                  <c:v>3</c:v>
                </c:pt>
              </c:numCache>
            </c:numRef>
          </c:val>
          <c:extLst>
            <c:ext xmlns:c16="http://schemas.microsoft.com/office/drawing/2014/chart" uri="{C3380CC4-5D6E-409C-BE32-E72D297353CC}">
              <c16:uniqueId val="{00000002-6228-45A0-B13A-661E8AC2DA80}"/>
            </c:ext>
          </c:extLst>
        </c:ser>
        <c:dLbls>
          <c:showLegendKey val="0"/>
          <c:showVal val="0"/>
          <c:showCatName val="0"/>
          <c:showSerName val="0"/>
          <c:showPercent val="0"/>
          <c:showBubbleSize val="0"/>
        </c:dLbls>
        <c:gapWidth val="150"/>
        <c:axId val="2064777167"/>
        <c:axId val="2064779663"/>
      </c:barChart>
      <c:catAx>
        <c:axId val="20647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9663"/>
        <c:crosses val="autoZero"/>
        <c:auto val="1"/>
        <c:lblAlgn val="ctr"/>
        <c:lblOffset val="100"/>
        <c:noMultiLvlLbl val="0"/>
      </c:catAx>
      <c:valAx>
        <c:axId val="2064779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71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1128663</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0</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346059</xdr:colOff>
      <xdr:row>2</xdr:row>
      <xdr:rowOff>100573</xdr:rowOff>
    </xdr:from>
    <xdr:to>
      <xdr:col>8</xdr:col>
      <xdr:colOff>2898759</xdr:colOff>
      <xdr:row>24</xdr:row>
      <xdr:rowOff>143436</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393988</xdr:colOff>
      <xdr:row>28</xdr:row>
      <xdr:rowOff>147205</xdr:rowOff>
    </xdr:from>
    <xdr:to>
      <xdr:col>8</xdr:col>
      <xdr:colOff>2931104</xdr:colOff>
      <xdr:row>51</xdr:row>
      <xdr:rowOff>805</xdr:rowOff>
    </xdr:to>
    <xdr:graphicFrame macro="">
      <xdr:nvGraphicFramePr>
        <xdr:cNvPr id="2" name="Gráfico 1">
          <a:extLst>
            <a:ext uri="{FF2B5EF4-FFF2-40B4-BE49-F238E27FC236}">
              <a16:creationId xmlns:a16="http://schemas.microsoft.com/office/drawing/2014/main" id="{7B1DB17A-D5E3-439A-8F5B-66B862DFEB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Cesar Alberto Arcos Tiuso" refreshedDate="45289.343500462965" createdVersion="7" refreshedVersion="6" minRefreshableVersion="3" recordCount="88">
  <cacheSource type="worksheet">
    <worksheetSource ref="A11:CA99"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SemiMixedTypes="0" containsString="0" containsNumber="1" containsInteger="1" minValue="113" maxValue="202"/>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esponsable del riesgo" numFmtId="0">
      <sharedItems count="22">
        <s v="Oficina de Control Disciplinario Interno, Oficina Jurídica y Despacho de la Secretaría General."/>
        <s v="Oficina de Control Disciplinario Interno."/>
        <s v="Oficina Asesora de Planeación"/>
        <s v="Oficina de Control Interno"/>
        <s v="Dirección Distrital de Archivo de Bogotá"/>
        <s v="Subdirección de Imprenta Distrital"/>
        <s v="Dirección Distrital de Desarrollo Institucional"/>
        <s v="Subdirección de Servicios Administrativos"/>
        <s v="Dirección Distrital de Relaciones Internacionales"/>
        <s v="Dirección de Contratación"/>
        <s v="Oficina de Tecnologías de la Información y las Comunicaciones"/>
        <s v="Subdirección de Gestión Documental"/>
        <s v="Dirección de Talento Humano"/>
        <s v="Oficina Consejería de Comunicaciones"/>
        <s v="Subdirección Financiera"/>
        <s v="Oficina Jurídica"/>
        <s v="Subsecretaría de Servicio a la Ciudadanía"/>
        <s v="Oficina Alta Consejería Distrital de Tecnologías de la Información y las Comunicaciones"/>
        <s v="Oficina Alta Consejería de Paz, Víctimas y Reconciliación"/>
        <s v="Subsecretaría Distrital de Fortalecimiento Institucional"/>
        <s v="Oficina de Control Disciplinario Interno, Oficina Jurídica, Despacho de la Secretaría General." u="1"/>
        <s v="Oficina de Control Disciplinario Interno / Oficina Jurídica" u="1"/>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6.6395327975423963E-4" maxValue="0.33600000000000002"/>
    </cacheField>
    <cacheField name="impacto residual" numFmtId="0">
      <sharedItems/>
    </cacheField>
    <cacheField name="Valor porcentual impacto residual" numFmtId="166">
      <sharedItems containsSemiMixedTypes="0" containsString="0" containsNumber="1" minValue="0.1500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SemiMixedTypes="0" containsNonDate="0" containsDate="1" containsString="0" minDate="2018-09-04T00:00:00" maxDate="2022-12-17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5-07T00:00:00" maxDate="2023-09-01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3-10-25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5T00:00:00" maxDate="2023-07-05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02T00:00:00" maxDate="2023-12-08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3-05-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12-03T00:00:00" maxDate="2023-05-16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22T00:00:00" maxDate="2023-07-08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9-08T00:00:00" maxDate="2023-11-10T00:00:00"/>
    </cacheField>
    <cacheField name="Aspecto(s) que cambiaron9" numFmtId="0">
      <sharedItems/>
    </cacheField>
    <cacheField name="Descripción de los cambios efectuados9" numFmtId="0">
      <sharedItems longText="1"/>
    </cacheField>
    <cacheField name="Fecha de cambio10" numFmtId="164">
      <sharedItems containsDate="1" containsBlank="1" containsMixedTypes="1" minDate="2021-12-03T00:00:00" maxDate="2023-11-29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2-12-02T00:00:00" maxDate="2023-11-09T00:00:00"/>
    </cacheField>
    <cacheField name="Aspecto(s) que cambiaron11" numFmtId="0">
      <sharedItems/>
    </cacheField>
    <cacheField name="Descripción de los cambios efectuados11" numFmtId="0">
      <sharedItems longText="1"/>
    </cacheField>
    <cacheField name="Fecha de cambio12" numFmtId="164">
      <sharedItems containsDate="1" containsMixedTypes="1" minDate="2023-04-26T00:00:00" maxDate="2023-11-29T00:00:00"/>
    </cacheField>
    <cacheField name="Aspecto(s) que cambiaron12" numFmtId="0">
      <sharedItems/>
    </cacheField>
    <cacheField name="Descripción de los cambios efectuados12" numFmtId="0">
      <sharedItems longText="1"/>
    </cacheField>
    <cacheField name="Blancos borrar si 54" numFmtId="0">
      <sharedItems containsSemiMixedTypes="0" containsString="0" containsNumber="1" containsInteger="1" minValue="0" maxValue="2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esar Alberto Arcos Tiuso" refreshedDate="45289.343500810188" createdVersion="6" refreshedVersion="6" minRefreshableVersion="3" recordCount="88">
  <cacheSource type="worksheet">
    <worksheetSource ref="A11:BZ99" sheet="Mapa_riesgos"/>
  </cacheSource>
  <cacheFields count="102">
    <cacheField name="Proceso / Proyecto de inversión" numFmtId="0">
      <sharedItems count="33">
        <s v="Control Disciplinario"/>
        <s v="Direccionamiento Estratégico"/>
        <s v="Evaluación del Sistema de Control Interno"/>
        <s v="Fortalecimiento de la Gestión Pública"/>
        <s v="Fortalecimiento Institucional"/>
        <s v="Gestión de Alianzas e Internacionalización de Bogotá"/>
        <s v="Gestión de Contratación"/>
        <s v="Gestión de Recursos Físicos"/>
        <s v="Gestión de Servicios Administrativos y Tecnológicos"/>
        <s v="Gestión del Conocimiento"/>
        <s v="Gestión del Talento Humano"/>
        <s v="Gestión Estratégica de Comunicación e Información"/>
        <s v="Gestión Financiera"/>
        <s v="Gestión Jurídica"/>
        <s v="Gobierno Abierto y Relacionamiento con la Ciudadanía"/>
        <s v="Paz, Víctimas y Reconciliación"/>
        <s v="7868 Desarrollo Institucional para una Gestión Pública Eficiente"/>
        <s v="Elaboración de Impresos y Registro Distrital" u="1"/>
        <s v="Comunicación Pública" u="1"/>
        <s v="7869 Implementación del modelo de gobierno abierto, accesible e incluyente de Bogotá" u="1"/>
        <s v="Gestión Documental Interna" u="1"/>
        <s v="Gestión Estratégica de Talento Humano" u="1"/>
        <s v="Gestión, Administración y Soporte de infraestructura y Recursos tecnológicos" u="1"/>
        <s v="Internacionalización de Bogotá" u="1"/>
        <s v="Asesoría Técnica y Proyectos en Materia TIC" u="1"/>
        <s v="Fortalecimiento de la Administración y la Gestión Pública Distrital" u="1"/>
        <s v="Asistencia, atención y reparación integral a víctimas del conflicto armado e implementación de acciones de memoria, paz y reconciliación en Bogotá" u="1"/>
        <s v="Gestión de Seguridad y Salud en el Trabajo" u="1"/>
        <s v="Gestión del Sistema Distrital de Servicio a la Ciudadanía" u="1"/>
        <s v="Contratación" u="1"/>
        <s v="Estrategia de Tecnologías de la Información y las Comunicaciones" u="1"/>
        <s v="Gestión de la Función Archivística y del Patrimonio Documental del Distrito Capital" u="1"/>
        <s v="Gestión de Servicios Administrativos" u="1"/>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ontainsSemiMixedTypes="0" containsString="0" containsNumber="1" containsInteger="1" minValue="113" maxValue="202"/>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esponsable del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6.6395327975423963E-4" maxValue="0.33600000000000002"/>
    </cacheField>
    <cacheField name="impacto residual" numFmtId="0">
      <sharedItems/>
    </cacheField>
    <cacheField name="Valor porcentual impacto residual" numFmtId="166">
      <sharedItems containsSemiMixedTypes="0" containsString="0" containsNumber="1" minValue="0.1500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SemiMixedTypes="0" containsNonDate="0" containsDate="1" containsString="0" minDate="2018-09-04T00:00:00" maxDate="2022-12-17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5-07T00:00:00" maxDate="2023-09-01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3-10-25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5T00:00:00" maxDate="2023-07-05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02T00:00:00" maxDate="2023-12-08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3-05-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12-03T00:00:00" maxDate="2023-05-16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22T00:00:00" maxDate="2023-07-08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9-08T00:00:00" maxDate="2023-11-10T00:00:00"/>
    </cacheField>
    <cacheField name="Aspecto(s) que cambiaron9" numFmtId="0">
      <sharedItems/>
    </cacheField>
    <cacheField name="Descripción de los cambios efectuados9" numFmtId="0">
      <sharedItems longText="1"/>
    </cacheField>
    <cacheField name="Fecha de cambio10" numFmtId="164">
      <sharedItems containsDate="1" containsBlank="1" containsMixedTypes="1" minDate="2021-12-03T00:00:00" maxDate="2023-11-29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2-12-02T00:00:00" maxDate="2023-11-09T00:00:00"/>
    </cacheField>
    <cacheField name="Aspecto(s) que cambiaron11" numFmtId="0">
      <sharedItems/>
    </cacheField>
    <cacheField name="Descripción de los cambios efectuados11" numFmtId="0">
      <sharedItems longText="1"/>
    </cacheField>
    <cacheField name="Fecha de cambio12" numFmtId="164">
      <sharedItems containsDate="1" containsMixedTypes="1" minDate="2023-04-26T00:00:00" maxDate="2023-11-29T00:00:00"/>
    </cacheField>
    <cacheField name="Aspecto(s) que cambiaron12" numFmtId="0">
      <sharedItems/>
    </cacheField>
    <cacheField name="Descripción de los cambios efectuados12"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8">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5"/>
    <s v="EYADP-G067"/>
    <s v="Posibilidad de afectación económica (o presupuestal) por fallo judicial en contra de los intereses de la entidad, debido a errores (fallas o deficiencias) en el trámite de los procesos disciplinarios "/>
    <x v="0"/>
    <s v="Ejecución y administración de procesos"/>
    <x v="0"/>
    <s v="- Alta rotación de personal generando retrasos en la curva de aprendizaje._x000a_- No se cuenta con   equipos asignados a todos los/as servidores/as. Los equipos (su mayoría) no cuentan con los dispositivos requeridos para operar bajo las nuevas condiciones de trabajo (micrófonos, cámaras, entre otros)_x000a__x000a__x000a_- Errores (fallas o deficiencias) en la conformación del expediente disciplinario._x000a__x000a__x000a__x000a__x000a__x000a__x000a_"/>
    <s v="- Ataques informáticos a la Infraestructura de la entidad. _x000a__x000a__x000a__x000a_ _x000a__x000a__x000a__x000a__x000a_- Interactúen con las anteriores, generando posibles pérdidas de informa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el pago de indemnizaciones por acciones legales en los procesos disciplinarios."/>
    <s v="- _x0009_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 Tipo: Preventivo Implementación: Manual. _x000a_- 2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Tipo: Preventivo Implementación: Manu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Preventivo Implementación: Manual_x000a_- 4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5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 Tipo: Preventivo Implementación: Manual_x000a_- 6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7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8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 Tipo: Preventivo Implementación: Manual_x000a_- 9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10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11 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_x000a__x000a__x000a__x000a__x000a__x000a__x000a__x000a_"/>
    <s v="- Preventivo_x000a_- Preventivo_x000a_- Preventivo_x000a_- Detectivo_x000a_- Preventivo_x000a_- Preventivo_x000a_- Detectivo_x000a_- Preventivo_x000a_- Detectivo_x000a_- Detectivo_x000a_- Detectivo_x000a__x000a__x000a__x000a__x000a__x000a__x000a__x000a__x000a_"/>
    <s v="25%_x000a_25%_x000a_25%_x000a_15%_x000a_25%_x000a_2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30%_x000a_40%_x000a_40%_x000a_30%_x000a_40%_x000a_30%_x000a_30%_x000a_30%_x000a__x000a__x000a__x000a_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 Tipo: Correctivo Implementación: Manual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7048843519999998E-3"/>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riesgo Posibilidad de afectación económica (o presupuestal) por fallo judicial en contra de los intereses de la entidad, debido a errores (fallas o deficiencias) en el trámite de los procesos disciplinarios "/>
    <s v="- Oficina de Control Disciplinario Interno, Oficina Jurídica, Despacho de la Secretaría General._x000a_- Profesionales, Jefe Oficina de Control Disciplinario Interno, Jefe Oficina Jurídica y/o Asesor del Despacho de la Secretaría General._x000a_- Profesionales, Jefe Oficina de Control Disciplinario Interno, Jefe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Oficina Jurídica, Despacho de la Secretaría General."/>
    <s v="- Reporte de monitoreo indicando la materialización del riesgo de Posibilidad de afectación económica (o presupuestal) por fallo judicial en contra de los intereses de la entidad, debido a errores (fallas o deficiencias) en el trámite de los procesos disciplinarios _x000a_- Acta de reunión con el análisis y plan de acción a seguir para subsanar el correspondiente error._x000a_- Auto o decisión subsanando el error y/o falla procedimental._x000a_- Memorando comunicando a la Oficina Jurídica._x000a__x000a__x000a__x000a__x000a__x000a_- Riesgo de Posibilidad de afectación económica (o presupuestal) por fallo judicial en contra de los intereses de la entidad, debido a errores (fallas o deficiencias) en el trámite de los procesos disciplinarios ,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
    <d v="2023-11-28T00:00:00"/>
    <s v="Establecimiento de controles_x000a_Valoración del riesgo"/>
    <s v="Se retiran los controles asociados al procedimiento Proceso Disciplinario Verbal 2210113-PR-008, ya que fue eliminado._x000a_Valoración del riesgo"/>
    <s v=""/>
    <s v="_x000a__x000a__x000a__x000a_"/>
    <s v=""/>
    <s v=""/>
    <s v="_x000a__x000a__x000a__x000a_"/>
    <s v=""/>
    <n v="4"/>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según el procedimiento ordinario (Ley 734 de 2002)"/>
    <n v="116"/>
    <s v="EYADP-G068"/>
    <s v="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x v="0"/>
    <s v="Ejecución y administración de procesos"/>
    <x v="1"/>
    <s v="- Alta rotación de personal generando retrasos en la curva de aprendizaje._x000a_- Dificultades en la transferencia de conocimiento entre los servidores que se vinculan y retiran de la entidad._x000a_- Los expedientes no cuentan con la custodia adecuada y/o descuido de los/as servidores/as en el manejo de información reservada._x000a__x000a__x000a__x000a__x000a__x000a__x000a_"/>
    <s v="- Ataques informáticos a la Infraestructura de la entidad. _x000a__x000a__x000a__x000a_ _x000a__x000a__x000a__x000a_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Único Disciplinario y el Código General Disciplinario._x000a_- Investigaciones disciplinarias por violación a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Tipo: Preventivo Implementación: Manual_x000a_- 2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un detectivo relacionado con el procedimiento de aplicación de la etapa de instrucción._x000a_Se ajustan los controles correctivos y el plan de contingencia, ajustando el nombre del responsable al Jefe de la Oficina de Control Disciplinario Interno"/>
    <d v="2023-11-28T00:00:00"/>
    <s v="Establecimiento de controles_x000a_Valoración del riesgo"/>
    <s v="Se retiran los controles asociados al procedimiento Proceso Disciplinario Verbal 2210113-PR-008, ya que fue eliminado._x000a_Se ajusta la probabilidad a 17,64%)."/>
    <s v=""/>
    <s v="_x000a__x000a__x000a__x000a_"/>
    <s v=""/>
    <s v=""/>
    <s v="_x000a__x000a__x000a__x000a_"/>
    <s v=""/>
    <n v="4"/>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3"/>
    <s v="EYADP-C006"/>
    <s v="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x v="1"/>
    <s v="Ejecución y administración de procesos"/>
    <x v="0"/>
    <s v="- Alta rotación de personal generando retrasos en la curva de aprendizaje._x000a_- Dificultades en la transferencia de conocimiento entre los servidores que se vinculan y retiran de la entidad._x000a_- Presentarse una situación de conflicto de interés y no manifestarlo._x000a_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reputacional por impunidad disciplinaria._x000a_- Investigación disciplinaria por parte de un ente de control que corresponda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Preventivo Implementación: Manual_x000a_- 2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4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5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7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8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Detectivo_x000a_- Preventivo_x000a_- Detectivo_x000a_- Preventivo_x000a_- Detectivo_x000a_- Preventivo_x000a_- Detectivo_x000a__x000a__x000a__x000a__x000a__x000a__x000a__x000a__x000a__x000a__x000a__x000a_"/>
    <s v="25%_x000a_15%_x000a_25%_x000a_15%_x000a_25%_x000a_15%_x000a_2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30%_x000a_40%_x000a_30%_x000a_40%_x000a_30%_x000a_40%_x000a_30%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 Tipo: Correctivo Implementación: Manual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2233919999999977E-3"/>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e implementar una estrategia de divulgación, en materia preventiva disciplinaria, dirigida a los funcionarios y colaboradores de la Secretaría General._x000a_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
    <s v="- Jefe de la Oficina de Control Disciplinario Interno_x000a__x000a_- Jefe de la Oficina de Control Disciplinario Interno"/>
    <s v="- PA230-028"/>
    <s v="- 554_x000a__x000a_- 555"/>
    <s v="- 13/02/2023_x000a__x000a_- 1/04/2023"/>
    <s v="- 30/11/2023_x000a__x000a_- 31/12/2023"/>
    <s v="- Reportar 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riesgo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s v="- Oficina de Control Disciplinario Interno, Oficina Jurídica y Despacho de la Secretaría General._x000a_- Jefe Oficina de Control Disciplinario Interno._x000a_- Jefe de la Oficina de Control Disciplinario Interno, Jefe de la Oficina Jurídica y/o Despacho de la Secretaría General._x000a__x000a__x000a__x000a__x000a__x000a__x000a_- Oficina de Control Disciplinario Interno, Oficina Jurídica y Despacho de la Secretaría General."/>
    <s v="- Notificación realizada d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Riesg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d v="2022-07-06T00:00:00"/>
    <s v="_x000a__x000a__x000a__x000a_Tratamiento del riesgo"/>
    <s v="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_x000a_Se definen las acciones de tratamiento a 2023 por ser un riesgo de corrupción"/>
    <d v="2023-11-28T00:00:00"/>
    <s v="Establecimiento de controles_x000a_Valoración del riesgo"/>
    <s v="Se retiran los controles asociados al procedimiento Proceso Disciplinario Verbal 2210113-PR-008, ya que fue eliminado._x000a_Se ajusta la probabilidad a 0,622%)."/>
    <n v="0"/>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actividad: Diseñar e implementar una estrategia para el monitoreo del cumplimiento de las metas del Plan Distrital de Desarrollo y las acciones de políticas públicas distritales a cargo de la Entidad."/>
    <n v="117"/>
    <s v="EYADP-G069"/>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x v="2"/>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3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4 El procedimiento formulación, programación y seguimiento a los proyectos de inversión (4202000-PR-348) actividad 19, indica que Los profesionales de la Oficina Asesora de Planeación, autorizado(a) por el (la)    Jefe    de    la    Oficina    asesora    de Planeación , de acuerdo con el cronograma establecido  verifican   la       información cuantitativa   y   cualitativa   registrada, así como los soportes, estén acordes con la programación del proyecto de inversión. La(s) fuente(s) de información utilizadas es(son) los soportes de cumplimiento remitidos por los        proyectos, las        herramientas presupuestales, hoja   de   programación   y reporte   del   formato   FT-1006. En caso de evidenciar observaciones, desviaciones o diferencias, se envían mediante correo electrónico y se regresa a la actividad reportar el seguimiento a proyectos de inversión. De lo contrario, se remite  memorando del proceso de retroalimentación y continua con el registro de información en los sistemas dispuestos por la Secretaría Distrital de Planeación_x000a__x000a_Queda como evidencia Correo electrónico con observaciones Memorando 2211600-FT-011 de retroalimentación._x000a_- 5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6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 7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_x0009_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_x000a_- 8 El procedimiento Elaboración y Seguimiento del Plan Estratégico de TI basado en la arquitectura empresarial (4204000-PR-116) PC#14  (Evaluar la ejecución del_x000a_PETI) indica que El Profesional designado por la Oficina TIC, autorizado(a) por  jefe de la Oficina de Tecnologías de la información y las comunicaciones, trimestralmente verifica el_x000a_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Detectivo_x000a_- Preventivo_x000a_- Detectivo_x000a_- Detectivo_x000a_- Detectivo_x000a_- Detectivo_x000a__x000a__x000a__x000a__x000a__x000a__x000a__x000a__x000a__x000a__x000a__x000a_"/>
    <s v="25%_x000a_25%_x000a_1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30%_x000a_40%_x000a_30%_x000a_30%_x000a_30%_x000a_30%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521248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
    <s v="-"/>
    <s v="-"/>
    <s v="-"/>
    <s v="-"/>
    <s v="-"/>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3 actividades de control relacionadas con la formulación del PETI, las cuales ya se encuentran incluidas en el ID 118 del proceso Direccionamiento Estratégico. Se eliminaron 5 actividades de control relacionadas con el seguimiento de los planes institucionales de la Dirección de Talento Humano, las cuales ya se encuentran incluidas en el mapa de riegos del proceso gestión del Talento Humano."/>
    <d v="2023-08-31T00:00:00"/>
    <s v="Identificación del riesgo"/>
    <s v="Se asocia el riesgo a la fase (actividad) denominada “Diseñar e implementar una estrategia para el monitoreo del cumplimiento de las metas del Plan Distrital de Desarrollo y las acciones de políticas públicas distritales a cargo de la Entidad” del proyecto de inversión 7873 &quot;Fortalecimiento de la capacidad institucional de la Secretaría General&quot;."/>
    <n v="0"/>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componente): Fortalecer la planeación institucional de la Entidad de acuerdo con las necesidades y nuevas realidades, soportada en un esquema de medición, seguimiento y mejora continua."/>
    <n v="118"/>
    <s v="EYADP-G070"/>
    <s v="Posibilidad de afectación reputacional por Pérdida de credibilidad de los grupos de valor y partes interesadas, debido a errores fallas o deficiencias  en  la formulación y actualización de la planeación institucional"/>
    <x v="0"/>
    <s v="Ejecución y administración de procesos"/>
    <x v="2"/>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Queda como evidencia la matriz de plan de acción institucional y evidencia Reunión 2213100-FT-449 de revisión del plan de acción consolidado._x000a_- 2 El procedimiento anteproyecto de presupuesto (22114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De lo contrario, continua con la actividad consolidar la información del anteproyecto de presupuesto. _x000a_Queda como evidencia los correos electrónicos de solicitud de ajustes o la justificación técnica, legal y financiera (4202000-FT-1197) y los documentos soporte para la formulación de anteproyecto de presupuesto._x000a_- 3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en caso de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La(s) fuente(s) de información utilizadas es(son) el Plan de Desarrollo vigente y las orientaciones metodológicas emitidas. En caso de evidenciar observaciones, desviaciones o diferencias, se remiten a la/s dependencia/s que formulan el proyecto de inversión mediante correo electrónico y regresa a la actividad de diligenciar los instrumentos para la formulación de proyectos de inversión. De lo contrario, se remite correo electrónico informando del registro a realizar de los proyectos de inversión y continua con la viabilización del proyecto de inversión en el sistema respectivo y envío de las fichas a los gerentes._x000a_Queda como evidencia el correo electrónico con observaciones o informando el registro del proyecto de inversión y las fichas de proyecto en las herramientas dispuestas por la Secretaría Distrital de Planeación registradas._x000a_- 4 El procedimiento formulación, programación y seguimiento a los proyectos de inversión (4202000-PR-348) actividad 10, indica que Los profesionales de la Oficina Asesora de Planeación, autorizado(a) por el (la)    Jefe    de    la    Oficina    asesora    de Planeación , cada vez que se requiera durante la formulación del proyecto de inversión verifican que la información registrada en las fichas hoja de vida de metas o indicadores se encuentre coherente con la información registrada en las Fichas de proyecto de inversión de los sistemas de nivel Distrital y Nacional y el plan de desarrollo. La(s) fuente(s) de información utilizadas es(son) las fichas de proyecto de inversión y el Plan Distrital de Desarrollo. En caso de evidenciar observaciones, desviaciones o diferencias, se deben enviar a través de correo electrónico y se regresa a la actividad elaborar las hojas de vida de metas o indicadores del proyecto de inversión. De lo contrario, remite memorando de respuesta a la radicación de las hojas de vida de metas o indicadores, y continúa con la actividad, revisar, actualizar y socializar la metodología para la programación y seguimiento de los proyectos de inversión para la vigencia_x000a_Queda como evidencia el correo electrónico remitiendo las observaciones y memorando de respuesta a la radicación de las hojas de vida de metas o indicadores._x000a_- 5 El procedimiento formulación, programación y seguimiento a los proyectos de inversión (4202000-PR-348) actividad 13, indica que Los profesionales de la Oficina Asesora de Planeación, autorizado(a) por el (la)    Jefe    de    la    Oficina    asesora    de Planeación , Cada año en el marco de la programación del plan de acción  verifican que la programación de la vigencia sea coherente con los criterios establecidos por la oficina asesora de planeación, identificando la coherencia con las fichas del proyecto de inversión, el plan de desarrollo vigente y las fichas de hoja de vida de metas e indicadores. . La(s) fuente(s) de información utilizadas es(son) las fichas de proyecto de inversión y el Plan Distrital de Desarrollo y las fichas de hoja de vida de metas e indicadores. En caso de evidenciar observaciones, desviaciones o diferencias, se deben enviar a través de correo electrónico y se regresa a la actividad elaborar y remitir la programación. De lo contrario, se remite memorando de respuesta a la radicación de la programación y continúa con la actividad elaborar y enviar cronograma de seguimiento y monitoreo a los proyectos de inversión_x000a_Queda como evidencia Correo electrónico con observaciones Memorando de respuesta a la radicación de la programación._x000a_- 6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 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7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s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Quedan como evidencias correo electrónico notificando el registro de los movimientos presupuestales o los ajustes a partir de las diferencias encontradas._x000a_- 8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 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 10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_x000a_- 11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_x000a_- 12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s v="- Documentado_x000a_- Documentado_x000a_- Documentado_x000a_- Documentado_x000a_- Documentado_x000a_- Documentado_x000a_- Documentado_x000a_- Documentado_x000a_- Documentado_x000a_- Documentado_x000a_- Documentado_x000a_- Documentado"/>
    <s v="- Continua_x000a_- Continua_x000a_- Continua_x000a_- Continua_x000a_- Continua_x000a_- Continua_x000a_- Continua_x000a_- Continua_x000a_- Continua_x000a_- Continua_x000a_- Continua_x000a_- Continua"/>
    <s v="- Con registro_x000a_- Con registro_x000a_- Con registro_x000a_- Con registro_x000a_- Con registro_x000a_- Con registro_x000a_- Con registro_x000a_- Con registro_x000a_- Con registro_x000a_- Con registro_x000a_- Con registro_x000a_- Con registro"/>
    <s v="- Preventivo_x000a_- Preventivo_x000a_- Preventivo_x000a_- Detectivo_x000a_- Detectivo_x000a_- Detectivo_x000a_- Detectivo_x000a_- Detectivo_x000a_- Preventivo_x000a_- Preventivo_x000a_- Preventivo_x000a_- Preventivo"/>
    <s v="25%_x000a_25%_x000a_25%_x000a_15%_x000a_15%_x000a_15%_x000a_15%_x000a_15%_x000a_25%_x000a_25%_x000a_25%_x000a_25%"/>
    <s v="- Manual_x000a_- Manual_x000a_- Manual_x000a_- Manual_x000a_- Manual_x000a_- Manual_x000a_- Manual_x000a_- Manual_x000a_- Manual_x000a_- Manual_x000a_- Manual_x000a_- Manual"/>
    <s v="15%_x000a_15%_x000a_15%_x000a_15%_x000a_15%_x000a_15%_x000a_15%_x000a_15%_x000a_15%_x000a_15%_x000a_15%_x000a_15%"/>
    <s v="40%_x000a_40%_x000a_40%_x000a_30%_x000a_30%_x000a_30%_x000a_30%_x000a_30%_x000a_40%_x000a_40%_x000a_40%_x000a_40%"/>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41E-4"/>
    <s v="Menor (2)"/>
    <n v="0.33750000000000002"/>
    <s v="Bajo"/>
    <s v="El proceso estima que el riesgo continúa en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2 actividades de control relacionadas con la ejecución del PETI, las cuales ya se encuentran incluidas en el ID 117 del proceso Direccionamiento Estratégico."/>
    <d v="2023-08-31T00:00:00"/>
    <s v="Identificación del riesgo"/>
    <s v="Se asocia el riesgo a la fase (componente) denominada “Fortalecer la planeación institucional de la Entidad de acuerdo con las necesidades y nuevas realidades, soportada en un esquema de medición, seguimiento y mejora continua” del proyecto de inversión 7873 &quot;Fortalecimiento de la capacidad institucional de la Secretaría General&quot;."/>
    <d v="2023-11-10T00:00:00"/>
    <s v="Establecimiento de controles_x000a__x000a_Valoración del riesgo"/>
    <s v="Se retiran los controles Id 1033 número 13, Id 1034 número 14, Id 1035 número 15 y Id 1036 número 16, pasando al riesgo Id 159 del proceso Gestión del Talento Humano._x000a_Cambia el valor de la probabilidad a 0.094%, ubicando el riesgo en el mismo cuadrante y zona baja."/>
    <n v="0"/>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Ejecutar las auditorías internas de gestión, seguimientos y realizar informes de ley"/>
    <n v="120"/>
    <s v="EYADP-G071"/>
    <s v="Posibilidad de afectación reputacional por la no detección de desviaciones críticas en la muestra establecida para las unidades auditables, debido a errores en la aplicación de los controles claves del proceso auditor"/>
    <x v="0"/>
    <s v="Ejecución y administración de procesos"/>
    <x v="3"/>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Menor (2)"/>
    <s v="Moderado (3)"/>
    <s v="Leve (1)"/>
    <s v="Menor (2)"/>
    <s v="Moderado (3)"/>
    <n v="0.6"/>
    <s v="Moderado"/>
    <s v="El proceso estima que el riesgo inherente se ubica en la zona moderada, debido a que la frecuencia con la que se realiza la actividad clave asociada al riesgo es mensual, sin embargo, ante su materialización, podría presentarse afectaciones en la operatividad generando reproceso de actividades y aumento de carga operativ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se aclaren inquietudes,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las observaciones para su ajuste, dentro del documento. De lo contrario, se aprueba el informe preliminar y se remite mediante memorand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mapa de riesgos del proceso Evaluación del Sistema de Control Interno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800000000000001"/>
    <s v="Menor (2)"/>
    <n v="0.33750000000000002"/>
    <s v="Bajo"/>
    <s v="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d v="2022-12-09T00:00:00"/>
    <s v="Identificación del riesgo_x000a__x000a_Análisis de controles_x000a__x000a_"/>
    <s v="Se ajusta la matriz DOFA._x000a_Se asocia el riesgo a la nueva estructura del proceso._x000a_Se ajusta la definición de controles."/>
    <d v="2023-10-24T00:00:00"/>
    <s v="Análisis antes de controles_x000a__x000a_Valoración del riesgo"/>
    <s v="Se ajusta el valor de la probabilidad, teniendo en cuenta que la actividad clave se ejecuta durante el transcurso del mes (12 veces). _x000a_El riesgo se ubica en la zon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8"/>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Ejecutar las auditorías internas de gestión, seguimientos y realizar informes de ley "/>
    <n v="119"/>
    <s v="EYADP-C008"/>
    <s v="Posibilidad de afectación reputacional por uso indebido de información privilegiada para beneficio propio o de un tercero, debido a debilidades en el proceder ético del auditor"/>
    <x v="1"/>
    <s v="Ejecución y administración de procesos"/>
    <x v="3"/>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
    <s v="- Jefe de la Oficina de Control Interno"/>
    <s v="- PA230-008"/>
    <s v="- 527"/>
    <s v="- 1/08/2023"/>
    <s v="- 30/08/2023"/>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d v="2022-12-09T00:00:00"/>
    <s v="Identificación del riesgo_x000a__x000a_Análisis de controles_x000a__x000a_Tratamiento del riesgo"/>
    <s v="Se ajusta la matriz DOFA._x000a_Se asocia el riesgo a la nueva estructura del proceso._x000a_Se ajusta la definición de controles._x000a_Se define la propuesta de acciones de tratamiento 2023."/>
    <s v=""/>
    <s v="_x000a__x000a__x000a__x000a_"/>
    <s v=""/>
    <s v=""/>
    <s v="_x000a__x000a__x000a__x000a_"/>
    <s v=""/>
    <s v=""/>
    <s v="_x000a__x000a__x000a__x000a_"/>
    <s v=""/>
    <s v=""/>
    <s v="_x000a__x000a__x000a__x000a_"/>
    <s v=""/>
    <n v="8"/>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3"/>
    <s v="EYADP-G072"/>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x v="4"/>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2213100-FT-449 socialización de control de calidad a unidades documentales ordenadas y clasificadas. De lo contrario, queda como evidencia &quot;Evidencia Reunión&quot; 2213100-FT-449 socialización de control de calidad a unidades documentales ordenadas y clasificada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2213100-FT-449 socialización de control de calidad a unidades documentales descritas. De lo contrario, queda como evidencia &quot;Evidencia Reunión&quot; 2213100-FT-449 socialización de control de calidad a unidades documentales descritas.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_x0009__x0009_. En caso de evidenciar observaciones, desviaciones o diferencias, se registran en el formato Control microbiológico de calidad de documentación saneada 2215100-FT-205. De lo contrario, queda como evidencia el registro de la conformidad en el formato Control microbiológico de calidad de documentación saneada 2215100-FT-205.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Preventivo_x000a_- Detectivo_x000a_- Detectivo_x000a_- Detectivo_x000a_- Detectivo_x000a__x000a__x000a__x000a__x000a__x000a__x000a_"/>
    <s v="25%_x000a_25%_x000a_25%_x000a_25%_x000a_25%_x000a_15%_x000a_15%_x000a_15%_x000a_2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40%_x000a_30%_x000a_30%_x000a_30%_x000a_30%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8423222207999998E-3"/>
    <s v="Menor (2)"/>
    <n v="0.25312499999999999"/>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Fortalecimiento de la Gestión Pública"/>
    <s v="- Subsecretario(a) Distrital de Fortalecimiento Institucional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Subsecretario(a) Distrital de Fortalecimiento Institucional"/>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d v="2022-09-30T00:00:00"/>
    <s v="_x000a__x000a_Análisis de controles_x000a__x000a_"/>
    <s v="Se modificaron controles preventivos y detectivos en su redacción y características, de acuerdo con la actualización de los procedimientos PR-282, PR-362, PR-073 e instructivo IN-044."/>
    <d v="2022-12-02T00:00:00"/>
    <s v="Identificación del riesgo_x000a__x000a__x000a__x000a_Tratamiento del riesgo"/>
    <s v="Se asocia el riesgo al nuevo Mapa de procesos de la Secretaría General. "/>
    <s v=""/>
    <s v="_x000a__x000a__x000a__x000a_"/>
    <s v=""/>
    <n v="2"/>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4"/>
    <s v="EYADP-G073"/>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x v="4"/>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s visitas guiadas  asociada al riesgo se presentó 41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_x000a_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Fortalecimiento de la Gestión Pública"/>
    <s v="- Subsecretario(a) Distrital de Fortalecimiento Institucional_x000a_- Profesional Universitario de la Dirección Distrital de Archivo de Bogotá_x000a_- Profesional Universitario de la Dirección Distrital de Archivo de Bogotá_x000a__x000a__x000a__x000a__x000a__x000a__x000a_- Subsecretario(a) Distrital de Fortalecimiento Institucional"/>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Fortalecimiento de la Gestión Pública, actualizado."/>
    <d v="2021-12-22T00:00:00"/>
    <s v="Identificación del riesgo_x000a_Análisis antes de controles_x000a_Análisis de controles_x000a_Análisis después de controles_x000a_Tratamiento del riesgo"/>
    <s v="Creación del Riesgo"/>
    <d v="2022-09-30T00:00:00"/>
    <s v="_x000a__x000a_Análisis de controles_x000a__x000a_"/>
    <s v="Se modificaron controles preventivos y detectivos en su redacción y características, de acuerdo con la actualización del  instructivo de Visitas guiadas en el Archivo de Bogotá 4213200-IN-071 "/>
    <d v="2022-12-02T00:00:00"/>
    <s v="Identificación del riesgo_x000a_Análisis antes de controles_x000a__x000a__x000a_"/>
    <s v="Se asocia el riesgo al nuevo Mapa de procesos de la Secretaría General. _x000a_Se realiza análisis antes de controles verificando el impacto y probabilidad ya que disminuyó debido a que no se ha materializado el riesgo en la v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8"/>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1"/>
    <s v="FI-C017"/>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x v="4"/>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el procedimiento Consulta de los Fondos Documentales Custodiados por el Archivo de Bogotá 2215100-PR-082 fortaleciendo las actividades para mitigar el riesgo._x000a__x000a_- Actualizar el procedimiento Gestión de las solicitudes internas de documentos históricos 4213200-PR-375 fortaleciendo las actividades para mitigar el riesgo."/>
    <s v="- Subdirector de Gestión de Patrimonio Documental del Distrito_x000a__x000a_- Subdirector de Gestión de Patrimonio Documental del Distrito"/>
    <s v="- PA230-007"/>
    <s v="- 525_x000a__x000a_- 526"/>
    <s v="- 1/02/2023_x000a__x000a_- 1/02/2023"/>
    <s v="- 31/12/2023_x000a__x000a_- 30/11/2023"/>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Fortalecimiento de la Gestión Pública"/>
    <s v="- Subsecretario(a) Distrital de Fortalecimiento Institucional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Subsecretario(a) Distrital de Fortalecimiento Institucional"/>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Fortalecimiento de la Gestión Pública,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d v="2022-09-30T00:00:00"/>
    <s v="_x000a__x000a_Análisis de controles_x000a__x000a_"/>
    <s v="_x000a_Se modificaron controles preventivos en su redacción, de acuerdo con la actualización  del  procedimiento Ingreso de Transferencias Secundarias al Archivo General de Bogotá D.C. 2215300-PR-282"/>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2-12-02T00:00:00"/>
    <s v="Identificación del riesgo_x000a__x000a__x000a__x000a_Tratamiento del riesgo"/>
    <s v="Se asocia el riesgo al nuevo Mapa de procesos de la Secretaría General. _x000a_Se plantean acciones de tratamiento para el fortalecimiento del riesgo."/>
    <s v=""/>
    <s v="_x000a__x000a__x000a__x000a_"/>
    <s v=""/>
    <n v="2"/>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5"/>
    <s v="EYADP-G074"/>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x v="0"/>
    <s v="Ejecución y administración de procesos"/>
    <x v="4"/>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investigaciones para la difusión del conocimiento, el fortalecimiento de la gestión documental y la apropiación social del patrimonio documental del Distrito Capital 22151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2213100-FT-449) o correo electrónico para los respectivos ajustes. De lo contrario, se aprueba el documento con la investigación finalizada y se registra en Evidencia reunión 2213100-FT-449 o en Correo electrónico de revisión y aprobación del documento de investigación._x000a_- 2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3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5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6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7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8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9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0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1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2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3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_x000a_- 14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_x000a_- 15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22131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2213100-FT449 de revisión del Informe consolidado de seguimiento estratégico al cumplimiento de la normativa archivística en las entidades del distrito capital.._x000a_- 16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22131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2213100-FT449 de aprobación del Informe consolidado de seguimiento estratégico al cumplimiento de la normativa archivística  en las entidades del distrito capital.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_x000a__x000a_"/>
    <s v="25%_x000a_25%_x000a_25%_x000a_25%_x000a_25%_x000a_15%_x000a_15%_x000a_15%_x000a_15%_x000a_25%_x000a_25%_x000a_15%_x000a_25%_x000a_25%_x000a_15%_x000a_1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40%_x000a_40%_x000a_30%_x000a_30%_x000a_30%_x000a_30%_x000a_40%_x000a_40%_x000a_30%_x000a_40%_x000a_40%_x000a_30%_x000a_30%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6395327975423963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Aceptar"/>
    <s v="-"/>
    <s v="-"/>
    <s v="-"/>
    <s v="-"/>
    <s v="-"/>
    <s v="-"/>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Fortalecimiento de la Gestión Pública"/>
    <s v="- Subsecretario(a) Distrital de Fortalecimiento Institucional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Subsecretario(a) Distrital de Fortalecimiento Institucional"/>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d v="2022-06-28T00:00:00"/>
    <s v="_x000a__x000a__x000a__x000a_Tratamiento del riesgo"/>
    <s v="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
    <d v="2022-09-30T00:00:00"/>
    <s v="_x000a__x000a_Análisis de controles_x000a__x000a_Tratamiento del riesgo"/>
    <s v="Se modificaron controles preventivos y detectivos en su redacción y características, de acuerdo con la actualización del procedimiento PR-299,  _x000a_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_x000a__x000a_Se actualizó la fecha de finalización de la acción 1094, de acuerdo a la reprogramación de la misma. "/>
    <d v="2022-12-02T00:00:00"/>
    <s v="Identificación del riesgo_x000a__x000a__x000a__x000a_"/>
    <s v="Se asocia el riesgo al nuevo Mapa de procesos de la Secretaría General. 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n v="4"/>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2"/>
    <s v="EYADP-C009"/>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x v="1"/>
    <s v="Fraude interno"/>
    <x v="4"/>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Fortalecimiento de la Gestión Pública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Fortalecimiento de la Gestión Pública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 Actualizar el procedimiento Revisión y evaluación de las Tablas de Retención Documental –TRD y Tablas de Valoración Documental –TVD, para su convalidación por parte del Consejo Distrital de Archivos 2215100-PR-293  fortaleciendo las actividades para mitigar el riesgo."/>
    <s v="- Subdirección del Sistema Distrital de Archivos"/>
    <s v="- PA230-011"/>
    <s v="- 531"/>
    <s v="- 1/02/2023"/>
    <s v="- 31/12/2023"/>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Fortalecimiento de la Gestión Pública"/>
    <s v="- Subsecretario(a) Distrital de Fortalecimiento Institucional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Subsecretario(a) Distrital de Fortalecimiento Institucional"/>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d v="2022-06-09T00:00:00"/>
    <s v="_x000a__x000a__x000a__x000a_Tratamiento del riesgo"/>
    <s v="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n v="4"/>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6"/>
    <s v="EYADP-G075"/>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x v="5"/>
    <s v="- Dificultad en la articulación de actividades comunes a las dependencias._x000a_- La imagen institucional se ve afectada ante los usuarios que utilizan el servicio, si este no se presta adecuadamente. (pendiente a hoy)_x000a__x000a__x000a__x000a__x000a__x000a__x000a__x000a_"/>
    <s v="- La inestabilidad de la conectividad, indisponibilidad de servidores de información y vulnerabilidad en la seguridad informática. _x000a_- Cambios de características técnicas del producto por parte de los usuarios._x000a_- Cambios en el diseño del producto por parte de los usuario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2213300-FT-372. En caso de evidenciar observaciones, desviaciones o diferencias, procederá a identificar y dar tratamiento de producto NO conforme. De lo contrario, se termina la ejecución del trabajo solicitado.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2213300-FT-836), la verificación de cintas métricas (4211200-FT-1183) realizado trimestralmente, verificación de requisitos ISO 9001:2015 y buenas prácticas de manufactura BPM (4211200-FT-1128) generado mensualmente y el reporte de limpieza maquinaria (2213300-FT-947) realizado semanalmente. En caso de evidenciar observaciones, desviaciones o diferencias, se procederá a generar acciones para mitigar las dificultades presentadas. De lo contrario, continua el proceso productivo hasta su entrega fin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Fortalecimiento de la Gestión Pública"/>
    <s v="- Subsecretario(a) Distrital de Fortalecimiento Institucional_x000a_- Subdirector(a) de Imprenta Distrital_x000a_- Subdirector(a) de Imprenta Distrital_x000a_- Profesional Universitario (Producción)_x000a_- Profesional Universitario (Producción)_x000a_- Profesional Universitario (Producción)_x000a__x000a__x000a__x000a_- Subsecretario(a) Distrital de Fortalecimiento Institucion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 Se asocia el riesgo al nuevo Mapa de procesos de la Secretaría General"/>
    <s v=""/>
    <s v="_x000a__x000a__x000a__x000a_"/>
    <s v=""/>
    <s v=""/>
    <s v="_x000a__x000a__x000a__x000a_"/>
    <s v=""/>
    <s v=""/>
    <s v="_x000a__x000a__x000a__x000a_"/>
    <s v=""/>
    <n v="6"/>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7"/>
    <s v="EYADP-G076"/>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x v="5"/>
    <s v="- Falta de actualización de sistemas información (interfaz, accesibilidad, disponibilidad) que interactúan con los procesos._x000a_- Desconocimiento de las demás dependencias, sobre las particularidades de la Subdirección de Imprenta Distrital._x000a__x000a__x000a__x000a__x000a__x000a__x000a__x000a_"/>
    <s v="- La inestabilidad de la conectividad, indisponibilidad de servidores de información y vulnerabilidad en la seguridad informática. _x000a_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Impresión de artes gráficas para las entidades del Distrito Capital (OPA)_x000a_"/>
    <s v="- Ningún otro proceso en el Sistema de Gestión de Calidad_x000a__x000a__x000a__x000a_"/>
    <s v="Sin asociación"/>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_x000a__x000a__x000a__x000a__x000a__x000a__x000a__x000a__x000a__x000a__x000a__x000a__x000a__x000a__x000a__x000a_"/>
    <s v="- Documentado_x000a_- Documentado_x000a_- Documentado_x000a_- Sin documentar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Si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_x000a_- 2 El mapa de riesgos del proceso Fortalecimiento de la Gestión Pública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Fortalecimiento de la Gestión Pública"/>
    <s v="- Subsecretario(a) Distrital de Fortalecimiento Institucional_x000a_- Subdirector(a) de Imprenta Distrital_x000a_- Subdirector(a) de Imprenta Distrital_x000a_- Subdirector(a) de Imprenta Distrital_x000a_- Técnico Operativo_x000a_- Subdirector(a) de Imprenta Distrital_x000a__x000a__x000a__x000a_- Subsecretario(a) Distrital de Fortalecimiento Institucion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Se asocia el riesgo al nuevo Mapa de procesos de la Secretaría General"/>
    <s v=""/>
    <s v="_x000a__x000a__x000a__x000a_"/>
    <s v=""/>
    <s v=""/>
    <s v="_x000a__x000a__x000a__x000a_"/>
    <s v=""/>
    <s v=""/>
    <s v="_x000a__x000a__x000a__x000a_"/>
    <s v=""/>
    <n v="6"/>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8"/>
    <s v="EYADP-G077"/>
    <s v="Posibilidad de afectación reputacional por no lograr fortalecer la administración y la gestión pública distrital, debido a deficiencias al planificar, diseñar y/o ejecutar los cursos y/o diplomados de formación"/>
    <x v="0"/>
    <s v="Ejecución y administración de procesos"/>
    <x v="6"/>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a_- Falta de seguimiento al cumplimiento del plan de trabajo o cronograma de los cursos y/o diplomados de formación _x000a_- Falencias u omisiones al momento de revisar los contenidos de las estrategias. _x000a__x000a__x000a_"/>
    <s v="- La inestabilidad de la conectividad, indisponibilidad de servidores de información y vulnerabilidad en la seguridad informática. 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s de formación virtual para servidores públicos del Distrito Capital (OPA)_x000a__x000a_"/>
    <s v="- Procesos misionales en el Sistema de Gestión de Calidad_x000a__x000a__x000a__x000a_"/>
    <s v="Sin asociación"/>
    <s v="- No aplica_x000a__x000a__x000a__x000a_"/>
    <s v="Baja (2)"/>
    <n v="0.4"/>
    <s v="Leve (1)"/>
    <s v="Menor (2)"/>
    <s v="Leve (1)"/>
    <s v="Menor (2)"/>
    <s v="Menor (2)"/>
    <s v="Menor (2)"/>
    <s v="Menor (2)"/>
    <n v="0.4"/>
    <s v="Moderado"/>
    <s v="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22131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 En caso de evidenciar observaciones, desviaciones o diferencias, lo devuelve para realizar los ajustes que correspondan. De lo contrario, se aprueba la oferta académica y se registra evidencia de  reunión 2213100-FT-449, Registro de asistencia 2211300-FT-211 y/o  evidencia de asistencia a reunión virtual._x000a_- 2 El procedimiento 22131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 La(s) fuente(s) de información utilizadas es(son)  documentos precontractuales. En caso de evidenciar observaciones, desviaciones o diferencias, los devuelve para realizar los ajustes que corresponden . De lo contrario, envía correo electrónico y/o memorando 2211600-FT-011 a la Dirección de Contratación._x000a_- 3 El procedimiento 22131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realiza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2210112-FT-281 y Evidencia Reunión 2213100-FT-449   Acta de reunión  seguimiento ._x000a_- 4 El procedimiento 22131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 De lo contrario, envía correo electrónico de socialización de bienvenida e inicio del curso y/o de no admisión.._x000a_- 5 El procedimiento 22131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2210112-FT-281.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s v="Aceptar"/>
    <s v="-"/>
    <s v="-"/>
    <s v="-"/>
    <s v="-"/>
    <s v="-"/>
    <s v="-"/>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Gestión Pública"/>
    <s v="- Subsecretario(a) Distrital de Fortalecimient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_x000a__x000a__x000a__x000a_"/>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n v="4"/>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9"/>
    <s v="EYADP-G07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x v="6"/>
    <s v="- La plataforma actual donde se desarrollan las ofertas de formación virtual no se ajusta a soluciones flexibles y de última tecnologí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Muy baja (1)"/>
    <n v="0.2"/>
    <s v="Leve (1)"/>
    <s v="Menor (2)"/>
    <s v="Leve (1)"/>
    <s v="Menor (2)"/>
    <s v="Menor (2)"/>
    <s v="Menor (2)"/>
    <s v="Menor (2)"/>
    <n v="0.4"/>
    <s v="Bajo"/>
    <s v="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
    <s v="- 1 El procedimiento 26112022-PR-247 &quot;Definición , estructuración,  desarrollo y evaluación de estrategias&quot; Actividad (3 )  indica que el_x000a_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 En caso de evidenciar observaciones, desviaciones o diferencias, se devuelve el documento a la actividad No. 2 para la realización de ajustes. De lo contrario, se aprueba la estrategia y se registra en la evidencia reunión 2213100-FT-449, Registro asistencia 2211300-FT-211 de aprobación de  la estrategia y/o evidencia de asistencia a reunión virtual  ._x000a_- 2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Se determina una probabilidad  Muy baja (1) y un impacto menor (2)  Una vez se apliquen los controles establecidos en el procedimiento las estrategias cumplirán su fin."/>
    <s v="Aceptar"/>
    <s v="-"/>
    <s v="-"/>
    <s v="-"/>
    <s v="-"/>
    <s v="-"/>
    <s v="-"/>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a__x000a__x000a__x000a__x000a__x000a__x000a__x000a_- Actualizar el mapa de riesgos Fortalecimiento de la Gestión Pública"/>
    <s v="- Subsecretario(a) Distrital de Fortalecimiento Institucional_x000a_- el Director(a) y/o Subdirector(a) Técnico (a) de Desarrollo Institucional _x000a__x000a__x000a_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_x000a_Se crearon acciones de contingencia "/>
    <d v="2020-04-08T00:00:00"/>
    <s v="Identificación del riesgo_x000a__x000a_Análisis de controles_x000a__x000a_"/>
    <s v="Se actualiza el DOFA del proceso._x000a_Se identifica la asociación adicional para los riesgos estratégicos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s v=""/>
    <s v="_x000a__x000a__x000a__x000a_"/>
    <s v=""/>
    <n v="6"/>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l Modelo Integrado de Planeación y Gestión_x000a_Definir las orientaciones para la elaboración, actualización y control de la información documentada de los procesos institucionales y los sistemas de gestión de la entidad _x000a_Definir las orientaciones para la Gestión Integral de los Riesgos_x000a_Definir las orientaciones para formular, medir y realizar seguimiento a los indicadores de los sistemas de gestión de la entidad_x000a_Definir las orientaciones para la gestión de acciones preventivas, correctivas, correcciones y de mejora de los procesos institucionales_x000a__x000a_Fase (actividad): Fortalecer el modelo de operación por procesos de la Secretaría General para mejorar su desempeño."/>
    <n v="130"/>
    <s v="FI-G00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x v="2"/>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quot;Planes&quot; en el Aplicativo DARUMA) revisa la información reportada del seguimiento a las accion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_x000a_- 2 El procedimiento 4202000-PR-002 &quot;Elaboración y control de la información documentada” (actividad 3) indica que el Profesional de la Oficina Asesora de Planeación, autorizado(a) por el Jefe de la Oficina Asesora de Planeación, cada vez que un proceso realiza la elaboración o modificación de un documento (módulo &quot;Documentos&quot; en el Aplicativo DARUMA) revisa que el documento cumpla con los criterios metodológicos señalados en la &quot;Guía para la elaboración, modificación y eliminación de documento del sistema de gestión&quot; y las condiciones generales del procedimiento 4202000-PR-002 &quot;Elaboración y control de la información documentada”. La(s) fuente(s) de información utilizadas es(son) la información registrada en el módulo &quot;Documentos&quot;. En caso de evidenciar observaciones, desviaciones o diferencias, se devuelve el documento a la etapa de &quot;Elaboración/Modificación&quot; en el Aplicativo DARUMA para que se realicen los respectivos ajustes. De lo contrario, pasa el documento a la etapa de &quot;Revisión&quot; en el Aplicativo DARUMA._x000a_- 3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4 El instructivo &quot;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quot;Planes&quot; en el Aplicativo DARUMA), revisa la información reportada del seguimiento a las actividad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_x000a__x000a__x000a__x000a__x000a__x000a__x000a__x000a__x000a__x000a__x000a__x000a__x000a__x000a__x000a_"/>
    <s v="- Sin documentar_x000a_- Sin documentar_x000a_- Sin documentar_x000a_- Sin documentar_x000a_- Sin documentar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quot;Bajo&quot;, teniendo en cuenta que se definieron 5 controles preventivos para evitar que el riego se presente  y 3 correctivos ante la posible materialización del riesgo."/>
    <s v="Reducir"/>
    <s v="- Actualizar o documentar en el proceso “Fortalecimiento Institucional” la aplicación de los controles preventivos frente a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c) seguimiento a los indicadores de los sistemas de gestión de la entidad, d) seguimiento a la gestión de acciones preventivas, correctivas, correcciones y de mejora de los procesos institucionales”."/>
    <s v="- Jefe Oficina Asesora de Planeación"/>
    <s v="- PA230-006"/>
    <s v="- 524"/>
    <s v="- 1/02/2023"/>
    <s v="- 31/05/2023"/>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mapa de riesgos Fortalecimiento Institucional"/>
    <s v="- Jefe Oficina Asesora de Planeación_x000a_- Profesional de la Oficina Asesora de Planeación_x000a_- Profesional de la Oficina Asesora de Planeación_x000a_- Jefe de la Oficina Asesora de Planeación_x000a__x000a__x000a__x000a__x000a__x000a_- Jefe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Nuevo riesgo en el marco del proceso Fortalecimiento Institucional."/>
    <d v="2023-08-31T00:00:00"/>
    <s v="Identificación del riesgo_x000a_Establecimiento de controles"/>
    <s v="Se asocia el riesgo al Objetivo de Desarrollo Sostenible “16. Paz, justicia e instituciones sólidas”._x000a__x000a_Establecimiento de controles: Se realiza la actualización del control número 3, en atención al uso del formato Retroalimentación al reporte de monitoreo de riesgos (gestión de procesos y corrupción) 4202000-FT-1157."/>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0"/>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_x000a_Fase (actividad): Actualizar e implementar la política ambiental de la Secretaría General"/>
    <n v="131"/>
    <s v="EYADP-G079"/>
    <s v="Posibilidad de afectación reputacional por pérdida de la credibilidad en el compromiso ambiental de la Entidad, debido a decisiones erróneas o no acertadas en la formulación del PIGA y su plan de acción "/>
    <x v="0"/>
    <s v="Ejecución y administración de procesos"/>
    <x v="7"/>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_x000a_.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_x000a_para posteriormente, ser aprobada la Política Ambiental. De lo contrario, queda aprobada la Política Ambiental en el Acta del Comité Institucional de Gestión y Desempeño sin observaciones.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
    <s v="-"/>
    <s v="-"/>
    <s v="-"/>
    <s v="-"/>
    <s v="-"/>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Fortalecimiento Institucional"/>
    <s v="- Jefe Oficina Asesora de Planeación_x000a_- Director(a) Administrativo y Financiero - Gestor Ambiental_x000a_- Director(a) Administrativo y Financiero - Gestor Ambiental_x000a__x000a__x000a__x000a__x000a__x000a__x000a_- Jefe Oficina Asesora de Planeación"/>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En el marco del nuevo modelo de operación por procesos, se migra el presente riesgo del proceso Gestión de Servicios administrativos al nuevo proceso Fortalecimiento Institucional."/>
    <d v="2023-08-08T00:00:00"/>
    <s v="Identificación del riesgo"/>
    <s v="Se asocia el riesgo a la fase (actividad) denominada “Actualizar e implementar la política ambiental de la Secretaría General” de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0"/>
  </r>
  <r>
    <s v="Gestión de Alianzas e Internacionalización de Bogotá"/>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Actividad); Implementar un plan de relacionamiento y cooperación internacional del distrito."/>
    <n v="132"/>
    <s v="EYADP-G080"/>
    <s v="Posibilidad de afectación reputacional por información inoportuna, deficiente o insuficiente , debido a errores (fallas o deficiencias) en asistencia técnica a los sectores y/o entidades en relacionamiento, cooperación y posicionamiento internacional"/>
    <x v="0"/>
    <s v="Ejecución y administración de procesos"/>
    <x v="8"/>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Sin asociación"/>
    <s v="- No aplica_x000a__x000a__x000a__x000a_"/>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2 indica que Profesional de la Dirección Distrital de Relaciones Internacionales, autorizado(a) por el Manual Específico de Funciones y/o las actividades contractuales  ,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_x000a_Evidencia Reunión 2213100-FT-449 con_x000a_La retroalimentación efectuada y ajustes realizados.._x000a_- 2 El procedimiento 22161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_x000a_Evidencia Reunión 2213100-FT-449 con_x000a_los ajustes realizados._x000a_- 3 El procedimiento 22161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_x0009_mediante_x0009_ el_x0009_monitoreo_x0009__x0009_la implementación de la acción_x0009_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2213100-FT-449 con_x000a_recomendaciones a la_x000a_(s) entidad (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
    <s v="-"/>
    <s v="-"/>
    <s v="-"/>
    <s v="-"/>
    <s v="-"/>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Gestión de Alianzas e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d v="2021-12-15T00:00:00"/>
    <s v="Identificación del riesgo_x000a__x000a__x000a__x000a_"/>
    <s v="Se asocia el riesgo al nuevo Mapa de procesos de la Secretaría General. "/>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d v="2023-07-07T00:00:00"/>
    <s v="Identificación del riesgo"/>
    <s v="Se asocia el riesgo al objetivo estratégico “6. Conocer los referentes internacionales de gestión pública, a través de estrategias de cooperación y articulación, para lograr que la administración distrital mejore su gestión pública y posicione las buenas prácticas que realiza.”"/>
    <s v=""/>
    <s v="_x000a__x000a__x000a__x000a_"/>
    <s v=""/>
    <s v=""/>
    <s v="_x000a__x000a__x000a__x000a_"/>
    <s v=""/>
    <n v="4"/>
  </r>
  <r>
    <s v="Gestión de Alianzas e Internacionalización de Bogotá"/>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n v="133"/>
    <s v="UPYP-G008"/>
    <s v="Posibilidad de afectación reputacional por aplicación errónea de criterios o instrucciones para la realización de las actividades, debido a errores (fallas o deficiencias) en el desarrollo de las acciones de cooperación, relacionamiento y posicionamiento internacional."/>
    <x v="0"/>
    <s v="Usuarios, productos y prácticas"/>
    <x v="8"/>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Sin asociación"/>
    <s v="- No aplica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2213100-FT-449 con la retroalimentación efectuada y ajustes realizados.._x000a_- 2 El procedimiento  2216100-PR-242 &quot;Posicionamiento Internacional&quot; en la actividad 3 indica que Profesional de la Dirección Distrital de Relaciones Internacionales, autorizado(a) por el Manual Específico de Funciones y/o las actividades contractuales, cuando se requiera la acción  de posicionamiento_x0009_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2213100-FT-449 con_x000a_La retroalimentación efectuada y ajustes realizad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
    <s v="-"/>
    <s v="-"/>
    <s v="-"/>
    <s v="-"/>
    <s v="-"/>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Gestión de Alianzas e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d v="2023-07-07T00:00:00"/>
    <s v="Identificación del riesgo"/>
    <s v="Se asocia el riesgo al objetivo estratégico “6. Conocer los referentes internacionales de gestión pública, a través de estrategias de cooperación y articulación, para lograr que la administración distrital mejore su gestión pública y posicione las buenas prácticas que realiza.”"/>
    <m/>
    <s v="_x000a__x000a__x000a__x000a_"/>
    <s v=""/>
    <s v=""/>
    <s v="_x000a__x000a__x000a__x000a_"/>
    <s v=""/>
    <s v=""/>
    <s v="_x000a__x000a__x000a__x000a_"/>
    <s v=""/>
    <n v="6"/>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6"/>
    <s v="EYADP-G081"/>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x v="9"/>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n v="4"/>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7"/>
    <s v="EYADP-G082"/>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x v="9"/>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
    <s v="- Director de Contratación_x000a__x000a_- Director de Contratación"/>
    <s v="- PA230-019"/>
    <s v="- 539_x000a__x000a_- 540"/>
    <s v="- 1/03/2023_x000a__x000a_- 1/03/2023"/>
    <s v="- 15/12/2023_x000a__x000a_- 15/12/2023"/>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responsable de ejecutar el control No 1 de acuerdo con lo mencionado en los procedimientos  4231000-PR-284 &quot;Mínima cuantía&quot;, 4231000-PR-339 &quot;Selección Pública de Oferentes&quot; y  4231000-PR-338 &quot;Agregación de Demanda&quot;_x000a_Se hizo claridad en la redacción del control No 2 la aplicabilidad del mismo cuando se ejecuta en un proceso bajo las modalidades de Licitación Pública, Concurso de Méritos, Selección Abreviada y/o Mínima Cuantía  y el llevado a cabo mediante Agregación de Demanda._x000a_Se incluyeron acciones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s v=""/>
    <s v="_x000a__x000a__x000a__x000a_"/>
    <s v=""/>
    <s v=""/>
    <s v="_x000a__x000a__x000a__x000a_"/>
    <s v=""/>
    <s v=""/>
    <s v="_x000a__x000a__x000a__x000a_"/>
    <s v=""/>
    <n v="1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8"/>
    <s v="EYADP-G083"/>
    <s v="Posibilidad de afectación económica (o presupuestal) por fallo en firme de detrimento patrimonial por parte de entes de control, debido a supervisión inadecuada de los contratos y/o convenios."/>
    <x v="0"/>
    <s v="Ejecución y administración de procesos"/>
    <x v="9"/>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 538"/>
    <s v="- 1/03/2023"/>
    <s v="- 30/06/2023"/>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s v=""/>
    <s v="_x000a__x000a__x000a__x000a_"/>
    <s v=""/>
    <s v=""/>
    <s v="_x000a__x000a__x000a__x000a_"/>
    <s v=""/>
    <n v="4"/>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4"/>
    <s v="FI-C018"/>
    <s v="Posibilidad de afectación reputacional por pérdida de la confianza ciudadana en la gestión contractual de la Entidad, debido a decisiones ajustadas a intereses propios o de terceros durante la etapa precontractual con el fin de celebrar un contrato"/>
    <x v="1"/>
    <s v="Fraude interno"/>
    <x v="9"/>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5-15T00:00:00"/>
    <s v="Identificación del riesgo"/>
    <s v="Se modificó en la ficha del riesgo, el nombre de la fase (propósito) del proyecto de inversión 7873, a la cual está asociado el riesgo."/>
    <n v="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5"/>
    <s v="FI-C019"/>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x v="9"/>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 538"/>
    <s v="- 1/03/2023"/>
    <s v="- 30/06/2023"/>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4-21T00:00:00"/>
    <s v="Establecimiento de controles"/>
    <s v="Se actualizó el control asociado al procedimiento 42321000-PR-022 &quot;Liquidación de contrato/convenio&quot;"/>
    <s v=""/>
    <s v="_x000a__x000a__x000a__x000a_"/>
    <s v=""/>
    <s v=""/>
    <s v="_x000a__x000a__x000a__x000a_"/>
    <s v=""/>
    <n v="4"/>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n v="139"/>
    <s v="EYADP-G084"/>
    <s v="Posibilidad de afectación reputacional por sanción disciplinaria por parte de entes de Control, debido a  la supervisión inadecuada para adelantar el proceso de liquidación de los contratos o convenios que así lo requieran"/>
    <x v="0"/>
    <s v="Ejecución y administración de procesos"/>
    <x v="9"/>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 Adelantar mesas bimestrales con los enlaces de las áreas ordenadoras del gasto a fin de realizar seguimiento a la liquidación de los contratos en los tiempos establecidos por la norma y resolver dudas respecto a este tema."/>
    <s v="- Director de Contratación"/>
    <s v="- PA230-020"/>
    <s v="- 541"/>
    <s v="- 1/02/2023"/>
    <s v="- 31/12/2023"/>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control No 2 de acuerdo a lo descrito en e procedimiento &quot;42321000-PR-022 &quot;Liquidación de contrato/convenio&quot;_x000a_Se incluyó una acción de tratamiento del riesgo para la vigencia  2023 "/>
    <d v="2023-04-21T00:00:00"/>
    <s v="Establecimiento de controles"/>
    <s v="Se actualizaron los dos controles del riesgo."/>
    <s v=""/>
    <s v="_x000a__x000a__x000a__x000a_"/>
    <s v=""/>
    <s v=""/>
    <s v="_x000a__x000a__x000a__x000a_"/>
    <s v=""/>
    <s v=""/>
    <s v="_x000a__x000a__x000a__x000a_"/>
    <s v=""/>
    <s v=""/>
    <s v="_x000a__x000a__x000a__x000a_"/>
    <s v=""/>
    <s v=""/>
    <s v="_x000a__x000a__x000a__x000a_"/>
    <s v=""/>
    <n v="10"/>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n v="140"/>
    <s v="EYADP-G085"/>
    <s v="Posibilidad de afectación económica (o presupuestal) por fallos judiciales y/o sanciones de entes de control, debido a incumplimiento legal en la aprobación del perfeccionamiento y ejecución contractual"/>
    <x v="0"/>
    <s v="Ejecución y administración de procesos"/>
    <x v="9"/>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s v="- Director de Contratación_x000a__x000a_- Director de Contratación"/>
    <s v="- PA230-021"/>
    <s v="- 542_x000a__x000a_- 543"/>
    <s v="- 1/02/2023_x000a__x000a_- 1/02/2023"/>
    <s v="- 31/12/2023_x000a__x000a_- 31/12/2023"/>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Establecimiento de controles"/>
    <s v="Se actualizó el control asociado al procedimiento Gestión de Garantías Contractuales 4231000-PR-347"/>
    <s v=""/>
    <s v="_x000a__x000a__x000a__x000a_"/>
    <s v=""/>
    <s v=""/>
    <s v="_x000a__x000a__x000a__x000a_"/>
    <s v=""/>
    <s v=""/>
    <s v="_x000a__x000a__x000a__x000a_"/>
    <s v=""/>
    <s v=""/>
    <s v="_x000a__x000a__x000a__x000a_"/>
    <s v=""/>
    <n v="8"/>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3"/>
    <s v="EYADP-G086"/>
    <s v="Posibilidad de afectación reputacional por sanción de un ente de control o regulador , debido a errores (fallas o deficiencias) en la generación de la cuenta mensual de almacén con destino a la Subdirección Financiera"/>
    <x v="0"/>
    <s v="Ejecución y administración de procesos"/>
    <x v="7"/>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Baja (2)"/>
    <n v="0.4"/>
    <s v="Leve (1)"/>
    <s v="Leve (1)"/>
    <s v="Menor (2)"/>
    <s v="Menor (2)"/>
    <s v="Menor (2)"/>
    <s v="Leve (1)"/>
    <s v="Menor (2)"/>
    <n v="0.4"/>
    <s v="Moderad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el Subdirector (a) de Servicios Administrativos, autorizado(a) por el Manual de Funciones y Competencias Laborales, cada vez que se identifique la materialización del riesgo solicita soporte a la ingeniera(o) desarrollador(a) del SAI - SAE para realizar las modificaciones pertinentes._x000a_- 3 El mapa de riesgos del proceso Gestión de Recursos Físicos indica que el Subdirector (a) de Servicios Administrativos, autorizado(a) por el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
    <s v=""/>
    <s v="_x000a__x000a__x000a__x000a_"/>
    <s v=""/>
    <s v=""/>
    <s v="_x000a__x000a__x000a__x000a_"/>
    <s v=""/>
    <s v=""/>
    <s v="_x000a__x000a__x000a__x000a_"/>
    <s v=""/>
    <n v="6"/>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1"/>
    <s v="EYADP-C010"/>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x v="7"/>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Leve (1)"/>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se archivan los registros correspondientes como evidencia del paqueteo del bien._x000a_- 4 Actividad (9) PR-236 &quot;Egreso o salida definitiva de bienes&quot;:  indica que El profesional especializado, autorizado(a) por el (la) Subdirector(a) de servicios administrativos,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inconsistencias presentadas.._x000a_- 2 El mapa de riesgos del proceso Gestión de Recursos Físicos indica que el Subdirector (a) de Servicios Administrativos, autorizado(a) por el Manual de Funciones y Competencias Laborales, cada vez que se identifique la materialización del riesgo realiza reporte al responsable del proceso.._x000a_- 3 El mapa de riesgos del proceso Gestión de Recursos Físicos indica que el Subdirector (a) de Servicios Administrativos, autorizado(a) por el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n v="2"/>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2"/>
    <s v="FI-C020"/>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x v="7"/>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Menor (2)"/>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el Subdirector (a) de Servicios Administrativos, autorizado(a) por el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_x000a__x000a__x000a__x000a__x000a__x000a_- Subdirector(a) de Servicios Administrativos y Oficina de Tecnologías de la Información y las Comunicacione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s v=""/>
    <s v="_x000a__x000a__x000a__x000a_"/>
    <s v=""/>
    <n v="6"/>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Ejecutar tareas del mantenimiento de la infraestructura tecnológica_x000a_Fase (actividad): Actualizar y ampliar los servicios tecnológicos de la Secretaria General  y  Optimizar sistemas de información y de gestión de datos de la Secretari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44"/>
    <s v="FT-G004"/>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x v="10"/>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Baja (2)"/>
    <n v="0.4"/>
    <s v="Leve (1)"/>
    <s v="Menor (2)"/>
    <s v="Menor (2)"/>
    <s v="Moderado (3)"/>
    <s v="Menor (2)"/>
    <s v="Leve (1)"/>
    <s v="Moderado (3)"/>
    <n v="0.6"/>
    <s v="Moderado"/>
    <s v="La valoración del riesgo antes de control quedó en escala de probabilidad &quot;BAJA&quot; y continúa de impacto MODERADO, toda vez que afecta los aspectos: financiero bajo, indisponibilidad de la información lo que lo continúa ubicando al riesgo en zona resultante  MODERADO. (3,2)"/>
    <s v="- 1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 2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 Recursos Fí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oderado (3)"/>
    <n v="0.44999999999999996"/>
    <s v="Moderado"/>
    <s v="La valoración del riesgo después de controles quedó en MUY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3,1)"/>
    <s v="Reducir"/>
    <s v="- Revisar la precisión de las evidencias que se generan como resultado de la aplicación del control del procedimiento 2213200-PR-104."/>
    <s v="- Jefe de la Oficina de Tecnologías de la Información y las Comunicaciones"/>
    <s v="- PA230-025"/>
    <s v="- 547"/>
    <s v="- 1/01/2023"/>
    <s v="- 30/07/2023"/>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Determinar las acciones a seguir conforme al análisis de los hechos para subsanar de manera inmediata_x000a__x000a__x000a__x000a__x000a__x000a__x000a__x000a_- Actualizar el mapa de riesgos Gestión de Recursos Fís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Acta o evidencia de reunión _x000a__x000a__x000a__x000a__x000a__x000a__x000a__x000a_- Mapa de riesgo  Gestión de Recursos Fís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_x000a__x000a_"/>
    <s v=" Se asocia el riesgo al nuevo Mapa de procesos de la Secretaría General."/>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n v="4"/>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Gestionar el mantenimiento de bienes muebles e inmuebles_x000a_Fase (componente): Sedes adecuadas."/>
    <n v="145"/>
    <s v="EYADP-G087"/>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x v="7"/>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16. Paz, justicia e instituciones sólidas"/>
    <s v="- 7873 Fortalecimiento de la capacidad institucional de la Secretaría General_x000a__x000a__x000a__x000a_"/>
    <s v="Alta (4)"/>
    <n v="0.8"/>
    <s v="Menor (2)"/>
    <s v="Moderado (3)"/>
    <s v="Menor (2)"/>
    <s v="Moderado (3)"/>
    <s v="Moderado (3)"/>
    <s v="Menor (2)"/>
    <s v="Moderado (3)"/>
    <n v="0.6"/>
    <s v="Alto"/>
    <s v="Se determina la probabilidad (4 Alta)  teniendo en cuenta el número de veces que se ejecuta la actividad clave durante el año. El impacto (3 Moderado) obedece al análisis de las consecuencias de las diferentes perspectivas de acuerdo con la metodología."/>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enor (2)"/>
    <n v="0.33749999999999997"/>
    <s v="Bajo"/>
    <s v="Se determina la probabilidad (Muy baja 1) ya que las actividades de control preventivas son fuertes y mitigan la mayoría de las causas. El impacto  (menor 2) ya que las actividades de control  cubren los efectos más significativos, reduciendo el impacto inicial para una valoración después de los controles a (Moderado)."/>
    <s v="Aceptar"/>
    <s v="-"/>
    <s v="-"/>
    <s v="-"/>
    <s v="-"/>
    <s v="-"/>
    <s v="-"/>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Recursos Físicos"/>
    <s v="- Subdirector(a) de Servicios Administrativos y Oficina de Tecnologías de la Información y las Comunicacione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y Oficina de Tecnologías de la Información y las Comunicacione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Recursos Físic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
    <d v="2022-12-03T00:00:00"/>
    <s v="Identificación del riesgo_x000a__x000a__x000a__x000a_"/>
    <s v="Se asocia el riesgo al nuevo Mapa de procesos de la Secretaría General."/>
    <d v="2023-08-31T00:00:00"/>
    <s v="Identificación del riesgo"/>
    <s v="Se asocia el riesgo a la fase (componente) denominada “Sedes adecuadas” del proyecto de inversión 7873 “Fortalecimiento de la capacidad institucional de la Secretaría General”"/>
    <s v=""/>
    <s v="_x000a__x000a__x000a__x000a_"/>
    <s v=""/>
    <n v="2"/>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Administrar los servicios de apoyo logístico a la gestión de la Entidad"/>
    <n v="152"/>
    <s v="EYADP-G091"/>
    <s v="Posibilidad de afectación reputacional por pérdida de credibilidad en la atención a las solicitudes de servicios administrativos, debido a errores (fallas o deficiencias) en la prestación de servicios administrativos."/>
    <x v="0"/>
    <s v="Ejecución y administración de procesos"/>
    <x v="7"/>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No se cuenta con la cultura sobre el uso de la herramienta y los tiempos requeridos para la solicitudes de los servicios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5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6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Detectivo_x000a_- Preventivo_x000a_- Detectivo_x000a_- Preventivo_x000a__x000a__x000a__x000a__x000a__x000a__x000a__x000a__x000a__x000a__x000a__x000a__x000a__x000a_"/>
    <s v="25%_x000a_15%_x000a_15%_x000a_2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30%_x000a_40%_x000a_30%_x000a_40%_x000a__x000a__x000a__x000a__x000a__x000a__x000a__x000a__x000a__x000a__x000a__x000a__x000a__x000a_"/>
    <s v="- 1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927039999999998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
    <s v="-"/>
    <s v="-"/>
    <s v="-"/>
    <s v="-"/>
    <s v="-"/>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y Tecnológicos"/>
    <s v="- Subdirector(a) de Servicios Administrativos y Oficina de Tecnologías de la Información y las Comunicacione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 Correo electrónico_x000a__x000a__x000a__x000a__x000a__x000a_- Mapa de riesgo  Gestión de Servicios Administrativos y Tecnológic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eliminó la actividad de control N° 4, de tipo detectivo, asociada al procedimiento PR-195 &quot;Interventoría y/o supervisión&quot;."/>
    <d v="2022-12-14T00:00:00"/>
    <s v="Identificación del riesgo_x000a__x000a__x000a__x000a_"/>
    <s v="Se asocia el riesgo al nuevo Mapa de procesos de la Secretaría General._x000a_Se cambia el nombre del  riesgo_x000a_Se realizó ajuste en las causas internas y externas según el análisis DOFA del nuevo proceso  gestión de servicios administrativos."/>
    <s v=""/>
    <s v="_x000a__x000a__x000a__x000a_"/>
    <s v=""/>
    <n v="2"/>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Manejar y controlar los recursos de la caja menor"/>
    <n v="146"/>
    <s v="FI-C021"/>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x v="7"/>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Manejo de Caja Menor&quot;&quot;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_x000a_- 2 El procedimiento 4233100-PR-382 “Manejo de Caja Menor&quot;&quot;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_x000a_- 3 El procedimiento 4233100-PR-382 “Manejo de Caja Menor&quot;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_x000a_- 4 El procedimiento 4233100-PR-382 “Manejo de Caja Menor&quot;&quot;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_x000a_- 5 El procedimiento 4233100-PR-382 “Manejo de Caja Menor&quot;&quot;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 del proceso Gestión de Servicios Administrativos y Tecnológicos indica que Subdirector(a) de Servicios Administrativos, autorizado(a) por el (a) Ordenador(a) del gasto, cada vez que se identifique la materialización del riesgo, inicia la gestión para recuperar los recursos desviados._x000a_- 2 El mapa de riesgo del proceso Gestión de Servicios Administrativos y Tecnológicos indica que Subdirector(a) de Servicios Administrativos, autorizado(a) por el (a) Ordenador(a) del gasto, cada vez que se identifique la materialización del riesgo, gestiona ante el corredor de seguros la afectación de la póliza de manejo de la Secretaría Gener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Actualizar el procedimiento 4233100-PR-382  &quot;Manejo de la Caja Menor&quot;, respecto al  fortalecimiento de los puntos de control."/>
    <s v="- Subdirector(a) de Servicios Administrativos"/>
    <s v="- PA230-016"/>
    <s v="- 536"/>
    <s v="- 15/02/2023"/>
    <s v="- 31/05/2023"/>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y Tecnológicos"/>
    <s v="- Subdirector(a) de Servicios Administrativos y Oficina de Tecnologías de la Información y las Comunicaciones_x000a_- Subdirector(a) de Servicios Administrativos._x000a_- Subdirector Servicios Administrativos_x000a__x000a__x000a__x000a__x000a__x000a__x000a_- Subdirector(a) de Servicios Administrativos y Oficina de Tecnologías de la Información y las Comunicacione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y Tecnológic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3 y 5, de tipo detectivo, que se encuentran documentadas en el procedimiento PR-382 Manejo de Caja Menor, que fue actualizado en enero de 2022 a su versión 02, para su correspondencia exacta en forma de redacción."/>
    <d v="2022-12-14T00:00:00"/>
    <s v="Identificación del riesgo_x000a__x000a__x000a__x000a_Tratamiento del riesgo"/>
    <s v="Se asocia el riesgo al nuevo Mapa de procesos de la Secretaría General._x000a_Se complementó el nombre del riesgo_x000a_Se incluyó  acción de tratamiento del riesgo  para la vigencia  2023 _x000a_Se realizó ajuste en las causas internas y externas según el análisis DOFA del nuevo proceso  gestión de servicios administrativos."/>
    <d v="2023-05-31T00:00:00"/>
    <s v="Establecimiento de controles"/>
    <s v="Se actualizaron los controles preventivos y detectivos del riesgo, de acuerdo con la actualización realizada al procedimiento Manejo de caja menor."/>
    <n v="0"/>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_x000a_Fase (Producto): Servicios de Información para la implementación de la Estrategia de Gobierno digital - Proyecto de inversión 7872 &quot;Transformación Digital y gestión TIC &quot;"/>
    <n v="148"/>
    <s v="FT-G005"/>
    <s v="Posibilidad de afectación reputacional por baja disponibilidad de los servicios tecnológicos, debido a errores (Fallas o Deficiencias)  en la administración y gestión de los recursos de infraestructura tecnológica"/>
    <x v="0"/>
    <s v="Fallas tecnológicas"/>
    <x v="10"/>
    <s v="- Incumplimientos en ejecución de contratos de mantenimiento de la Infraestructura tecnológica._x000a_- Deficiencia en la atención del servicio de mesa de ayuda._x000a_- Falla en los equipos que soportan Infraestructura tecnológica._x000a_- Obsolescencia tecnológica._x000a__x000a__x000a__x000a__x000a__x000a_"/>
    <s v="- Falta de continuidad del personal por cambios de gobierno._x000a_- Ataques cibernéticos.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El procedimiento Gestión de incidentes, requerimientos y problemas tecnológicos (PR-101)- PC#3  (Recibir, evaluar, categorizar solicitud de servicio) indica que El Técnico, autorizado(a) por el Jefe de la Oficina TIC,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Sistema de Gestión de Servicios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de Gestión de Servicios._x000a_- 2 El procedimiento Gestión de incidentes, requerimientos y problemas tecnológicos (PR-101)- PC#5 (Realizar atención por Nivel 0.)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De l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_x000a_- 3 El procedimiento Gestión de incidentes, requerimientos y problemas tecnológicos (PR-101)- PC#6 (Realizar atención por Nivel 1)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De l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_x000a_- 4 El procedimiento Gestión de incidentes, requerimientos y problemas tecnológicos (PR-101)- PC#7 (Realizar atención por Nivel 2)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De l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_x000a_- 5  El procedimiento Gestión de incidentes, requerimientos y problemas tecnológicos (PR-101)- PC#8 (Verificar la documentación de la solución) indica que El profesional o técnico, autorizado(a) por el Jefe de la Oficina TIC, Mensualmente verifica la documentación del 5% de las solicitudes en estado Resuelto, conforme la Guía Sistema de Gestión de Servicios 2211700-GS-044.. La(s) fuente(s) de información utilizadas es(son) Sistema de Gestión de Servicios y la Guía Sistema de Gestión de Servicios 2211700- GS-044. En caso de evidenciar observaciones, desviaciones o diferencias, el profesional o técnico procederá a documentar las observaciones y remitir la misma a través de correo electrónico al Nivel 0, Nivel I o Nivel II. De lo contrario, queda a conformidad la documentación de la solicitud en el sistema de gestión de servicios. Queda como evidencia el informe de registros generados desde el Sistema de Gestión de Servicios._x000a_- 6  El procedimiento Gestión de incidentes, requerimientos y problemas tecnológicos (PR-101)- PC#9 (Aprobar el cierre de la solicitud.) indica que El profesional o técnico, autorizado(a) por el Jefe de la Oficina TIC, Semanalmente verifica los casos que han sido resueltos_x000a_con dos días de anterioridad para proceder_x000a_con el cierre de la solicitud, conforme la_x000a_Guía Sistema de Gestión de Servicios_x000a_2211700-GS-044. La(s) fuente(s) de información utilizadas es(son) Sistema de Gestión de Servicios y la Guía Sistema de Gestión de Servicios 2211700- GS-044_x0009__x0009__x0009__x0009_. En caso de evidenciar observaciones, desviaciones o diferencias, el usuario solicitante remitirá correo indicando la novedad, lo cual produce la reapertura novedad, lo cual produce la reapertura automática de la solicitud_x000a_. De lo contrario, el profesional o técnico de la oficina TIC procede con el cierre del servicio. Queda como evidencia el informe de registros generados desde el Sistema de Gestión de Servicios._x000a_- 7 El procedimiento Gestión de incidentes, requerimientos y problemas tecnológicos (PR-101)- PC#16 (Verificar solución de problemas) indica que Jefe de la Oficina TIC, autorizado(a) por el manual de funciones , Trimestralmente verifica la coherencia de la información del Informe del Sistema de Gestión de Servicios y de los planes de acción propuestos. La(s) fuente(s) de información utilizadas es(son) Sistema de Gestión de Servicios y el Informe del Sistema de Gestión de Servicios y de los planes de acción propuestos. En caso de evidenciar observaciones, desviaciones o diferencias, y/o. De lo contrario, al informe se registran en el acta de Subcomité de Autocontrol para el posterior ajuste. Queda como evidencia el Informe del Sistema de gestión de servicios donde se proyectan las solicitudes cerradas el 2211600-FT-011 Memorando Remitiendo Acta subcomité de autocontrol y 2210112- Acta subcomité de autocontrol y 2210112- FT-281 Acta subcomité de autocontrol Informe presentado en subcomité de autocontrol_x0009__x0009__x0009_.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
    <s v="Reducir"/>
    <s v="- Realizar una sensibilización sobre el procedimiento &quot;Gestión de Incidentes y problemas tecnológicos (4204000-PR-101)."/>
    <s v="- Jefe de la Oficina de Tecnologías de la Información y las Comunicaciones"/>
    <s v="- PA230-022"/>
    <s v="- 544"/>
    <s v="- 1/02/2023"/>
    <s v="- 30/05/2023"/>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de Servicios Administrativos y Tecnológicos, actualizado."/>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Análisis antes de controles_x000a__x000a__x000a_Tratamiento del riesgo"/>
    <s v="&quot;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quot;_x0009__x0009_"/>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quot;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quot;_x0009__x0009__x0009__x0009__x0009_"/>
    <d v="2021-02-19T00:00:00"/>
    <s v="Identificación del riesgo_x000a__x000a_Análisis de controles_x000a__x000a_Tratamiento del riesgo"/>
    <s v="Se ajusta proyecto de inversión al proyecto 7872 &quot;Transformación Digital&quot;"/>
    <d v="2021-04-30T00:00:00"/>
    <s v="Identificación del riesgo_x000a__x000a_Análisis de controles_x000a__x000a_"/>
    <s v="Se ajusta proyecto de inversión al proyecto 7869 Implementación del modelo de gobierno abierto, accesible e incluyente de Bogotá"/>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
    <d v="2021-12-06T00:00:00"/>
    <s v="_x000a_Análisis antes de controles_x000a_Análisis de controles_x000a_Análisis después de controles_x000a_Tratamiento del riesgo"/>
    <s v="Se actualiza el contexto de la gestión del proceso."/>
    <d v="2022-12-14T00:00:00"/>
    <s v="Identificación del riesgo_x000a__x000a_Análisis de controles_x000a_Análisis después de controles_x000a_"/>
    <s v="Se elimina asociación al proyecto de inversión 7869 &quot;Implementación del modelo de gobierno abierto, accesible e incluyente de Bogotá&quot; dado que desde el proceso no se participa en el alcance del proyecto."/>
    <d v="2023-06-30T00:00:00"/>
    <s v="Identificación del riesgo"/>
    <s v="Se retira la asociación con el Objetivo de Desarrollo Sostenible “16. Paz, justicia e instituciones sólidas”, quedando el asociado a “9. Industria, innovación e infraestructura”."/>
    <n v="0"/>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
    <n v="149"/>
    <s v="EYADP-G088"/>
    <s v="Posibilidad de afectación reputacional por hallazgos de auditoría interna o externa, debido a supervisión inadecuada en el desarrollo de soluciones tecnológicas"/>
    <x v="0"/>
    <s v="Ejecución y administración de procesos"/>
    <x v="10"/>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PR-106) PC#3  indica que el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El procedimiento Análisis, Diseño, desarrollo e implementación de soluciones (PR-106) PC#5 indica que el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El procedimiento Análisis, Diseño, desarrollo e implementación de soluciones (PR-106) PC#7 indica que el Profesional de la OTIC asignado, autorizado(a) por El Jefe de la Oficina de Tecnologías de la Información y las Comunicaciones _x0009__x0009__x0009__x0009__x0009_,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se informa mediante memorando electrónico para solicitar la subsanación en el menor tiempo posible mediante memorando _x000a_electrónico 2211600-FT-011. De lo contrario, el profesional de la_x000a_Oficina TIC asignado procederá a dar_x000a_ingreso al cuarto de medi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quot;La valoración del riesgo después de controles quedó en escala de probabilidad MUY BAJA y en impacto MENOR, toda vez que se incluyeron actividades de control con solidez fuerte, lo que minimiza la materialización del riesgo. Continúa ubicado en zona resultante BAJO&quot;_x0009_"/>
    <s v="Aceptar"/>
    <s v="-"/>
    <s v="-"/>
    <s v="-"/>
    <s v="-"/>
    <s v="-"/>
    <s v="-"/>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Subdirector(a) de Servicios Administrativos y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_x000a_Análisis de controles_x000a_Análisis después de controles_x000a_"/>
    <s v="Se ajusta la definición del riesgo al contexto de la realidad en el proceso actual."/>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
    <d v="2021-09-03T00:00:00"/>
    <s v="_x000a__x000a_Análisis de controles_x000a__x000a_"/>
    <s v="Se ajustan las actividades de control conforme a la ultima actualización efectuada del PR-106 Análisis, diseño, desarrollo e implementación de soluciones publicado el 14 julio 2021."/>
    <d v="2021-12-15T00:00:00"/>
    <s v="Identificación del riesgo_x000a_Análisis antes de controles_x000a_Análisis de controles_x000a_Análisis después de controles_x000a_Tratamiento del riesgo"/>
    <s v="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d v="2022-12-14T00:00:00"/>
    <s v="Identificación del riesgo_x000a__x000a__x000a__x000a_"/>
    <s v="Se asocia el riesgo al nuevo Mapa de procesos de la Secretaría General."/>
    <s v=""/>
    <s v="_x000a__x000a__x000a__x000a_"/>
    <s v=""/>
    <s v=""/>
    <s v="_x000a__x000a__x000a__x000a_"/>
    <s v=""/>
    <n v="4"/>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50"/>
    <s v="EYADP-G089"/>
    <s v="Posibilidad de afectación reputacional por incumplimiento en la entrega de comunicaciones oficiales y tramite de actos administrativos, debido a errores (fallas o deficiencias) en la gestión, trámite y/o expedición de los mismos"/>
    <x v="0"/>
    <s v="Ejecución y administración de procesos"/>
    <x v="11"/>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 2 El procedimiento Gestión y trámite de comunicaciones oficiales 22116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 _x000a_- Subdirector(a) de Gestión Documental _x000a__x000a__x000a__x000a__x000a__x000a__x000a_- Subdirector(a) de Servicios Administrativos y Oficina de Tecnologías de la Información y las Comunicacione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_x000a_Se ajusta el nombre del riesgo, la explicación del riesgo, los riesgos estratégicos asociados, se replantean causas internas, externas y efectos contemplando las definidas para cada uno de los riesgos a unificar.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d v="2022-12-14T00:00:00"/>
    <s v="Identificación del riesgo_x000a_Análisis antes de controles_x000a_Análisis de controles_x000a__x000a_"/>
    <s v="Se asocia el riesgo al nuevo Mapa de procesos de la Secretaría General._x000a_Se ajusto el análisis de controles y la redacción de los mismos según los procedimientos vigentes."/>
    <d v="2023-05-17T00:00:00"/>
    <s v="Establecimiento de controles"/>
    <s v="Se actualizó en los controles No 1 y 2 (Preventivos) y No 3 (detectivo) el nombre del cargo que autoriza al responsable de la ejecución de cada control, remplazando al Subdirector (a) de Servicios administrativos por Subdirector (a) de Gestión Documental."/>
    <s v=""/>
    <s v="_x000a__x000a__x000a__x000a_"/>
    <s v=""/>
    <s v=""/>
    <s v="_x000a__x000a__x000a__x000a_"/>
    <s v=""/>
    <n v="4"/>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_x000a_Fase (componente): Servicio de gestión documental."/>
    <n v="151"/>
    <s v="EYADP-G090"/>
    <s v="Posibilidad de afectación reputacional por inconsistencias en los planes o instrumentos archivísticos, debido a errores (fallas o deficiencias) en la aplicación de los lineamientos  para su implementación o actualización "/>
    <x v="0"/>
    <s v="Ejecución y administración de procesos"/>
    <x v="11"/>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_x000a_- 2 El procedimiento Gestión y trámite transferencias documentales 42331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Actualización de Tablas de Retención Documental 22116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2211600-FT-011)."/>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inconsistencias en los planes o instrumentos archivísticos, debido a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_x000a_- Subdirector(a) de Gestión Documental_x000a_- Subdirector(a) de Gestión Documental_x000a__x000a__x000a__x000a__x000a__x000a_- Subdirector(a) de Servicios Administrativos y Oficina de Tecnologías de la Información y las Comunicaciones"/>
    <s v="-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 Instrumento ajustado (TRD)_x000a_- Memorando de solicitud de Transferencia documental_x000a_- Cronograma de Transferencias documentales ajustado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_x000a_Causas Internas y externas: Se identificaron dos agentes generadores de riesgo, uno interno y otro externo_x000a_Efectos: Se definen las perspectivas para los efectos ya identificados._x000a__x000a_Análisis antes de controles:_x000a_Valoración de la Probabilidad: Se incluyen las evidencias faltantes de la vigencia 2016-2019 y las evidencias de la vigencia 2020._x000a__x000a_Tratamiento del Riesgo: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d v="2022-12-14T00:00:00"/>
    <s v="Identificación del riesgo_x000a_Análisis antes de controles_x000a_Análisis de controles_x000a_Análisis después de controles_x000a_"/>
    <s v="Se asocia el riesgo al nuevo Mapa de procesos de la Secretaría General._x000a_Se realizó ajuste en las causas internas, externas según el análisis DOFA de nuevo proceso  gestión de servicios administrativos._x000a_Se fusionó las fichas de riego 2 &quot;Posibilidad de afectación reputacional por Incumplimiento en el plan de transferencias, debido a errores (fallas o deficiencias)  en la gestión y tramite de las transferencias documentales&quot; y 4 &quot;Posibilidad de afectación reputacional por inconsistencias en los instrumentos archivísticos, debido a errores (fallas o deficiencias) en la aplicación de los lineamientos  para su actualización&quot; y se unificaron los controles de los mismos."/>
    <d v="2023-05-17T00:00:00"/>
    <s v="Establecimiento de controles"/>
    <s v="Se actualizó en los controles No 1 (Preventivo) y No 2 (detectivo) el nombre del cargo que autoriza al responsable de la ejecución de cada control, remplazando al Subdirector (a) de Servicios administrativos por Subdirector (a) de Gestión Documental."/>
    <d v="2023-08-09T00:00:00"/>
    <s v="Identificación del riesgo"/>
    <s v="Se asocia el riesgo a la fase (componente) denominada “Servicio de gestión documental” del proyecto de inversión 7873 “Fortalecimiento de la capacidad institucional de la Secretaría General”"/>
    <s v=""/>
    <s v="_x000a__x000a__x000a__x000a_"/>
    <s v=""/>
    <n v="2"/>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47"/>
    <s v="FI-C022"/>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x v="11"/>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 Intereses personales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érdida de credibilidad del proceso y de la entidad._x000a_- Uso indebido e inadecuado de información de la Secretaría General 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
    <s v="- Subdirector(a) de Gestión Documental"/>
    <s v="- PA230-027"/>
    <s v="- 549"/>
    <s v="- 1/03/2023"/>
    <s v="- 15/12/2023"/>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e Servicios Administrativos y Tecnológicos"/>
    <s v="- Subdirector(a) de Servicios Administrativos y Oficina de Tecnologías de la Información y las Comunicaciones_x000a_- Subdirector de Gestión documental_x000a_- Subdirector de Gestión documental_x000a_- Subdirector(a) de Servicios Administrativos_x000a__x000a__x000a__x000a__x000a__x000a_- Subdirector(a) de Servicios Administrativos y Oficina de Tecnologías de la Información y las Comunicaciones"/>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e Servicios Administrativos y Tecnológicos,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_x000a_Se definieron las perspectivas para los efectos ya identificados y se calificaron_x000a_Se eliminó un efecto operativo y se incluyó uno de información_x000a__x000a_Análisis antes de controles: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2-12-14T00:00:00"/>
    <s v="Identificación del riesgo_x000a__x000a__x000a_Análisis después de controles_x000a_Tratamiento del riesgo"/>
    <s v="Se asocia el riesgo al nuevo Mapa de procesos de la Secretaría General._x000a_Se realizó ajuste en las causas internas, externas según el análisis DOFA de nuevo proceso Gestión de Servicios Administrativos._x000a_Se incluyo la acción de tratamiento para la vigencia 2023. "/>
    <d v="2023-05-17T00:00:00"/>
    <s v="Establecimiento de controles"/>
    <s v="Se actualizó en los controles No 1 Preventivo) y No 2 (detectivo) el nombre del cargo que autoriza al responsable de la ejecución de cada control, remplazando al el jefe de la dependencia por Subdirector (a) de Gestión Documental; en los controles correctivos No 1, 2,3, se modificó el cargo responsable de ejecutar cada control y adicionalmente en el control correctivo No 1 se actualizó el cargo que autoriza al responsable de ejecutar el control."/>
    <s v=""/>
    <s v="_x000a__x000a__x000a__x000a_"/>
    <s v=""/>
    <s v=""/>
    <s v="_x000a__x000a__x000a__x000a_"/>
    <s v=""/>
    <s v=""/>
    <s v="_x000a__x000a__x000a__x000a_"/>
    <s v=""/>
    <s v=""/>
    <s v="_x000a__x000a__x000a__x000a_"/>
    <s v=""/>
    <s v=""/>
    <s v="_x000a__x000a__x000a__x000a_"/>
    <s v=""/>
    <s v=""/>
    <s v="_x000a__x000a__x000a__x000a_"/>
    <s v=""/>
    <n v="18"/>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153"/>
    <s v="EYADP-G092"/>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x v="2"/>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 Procesos de apoyo operativo en el Sistema de Gestión de Calidad_x000a__x000a__x000a_"/>
    <s v="Sin asociación"/>
    <s v="- No aplica_x000a__x000a__x000a__x000a_"/>
    <s v="Media (3)"/>
    <n v="0.6"/>
    <s v="Leve (1)"/>
    <s v="Menor (2)"/>
    <s v="Menor (2)"/>
    <s v="Leve (1)"/>
    <s v="Moderado (3)"/>
    <s v="Menor (2)"/>
    <s v="Moderado (3)"/>
    <n v="0.6"/>
    <s v="Moderado"/>
    <s v="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2210111-PR-263), actividad 2, indica que el profesional de la Oficina Asesora de Planeación, autorizado(a) por el (la) Jefe de la Oficina Asesora de Planeación, cada vez que se recibe una solicitud de elaboración o actualización de la ficha técnica por parte del proceso, revisa la información contenida en la ficha técnica de encuesta verificando que cumpla con los criterios de validez estadística y la metodología establecidos en el formato ficha técnica de encuesta 4202000-FT-723,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es(son) la(s) ficha(s) técnica(s) registrada(s) en la plataforma DARUMA. En caso de evidenciar observaciones, desviaciones o diferencias, se regresa la ficha técnica de encuesta 4202000-FT-723 registrada en la plataforma DARUMA para ajustes o comentarios. De lo contrario, continua con la actividad Nro. 3. Queda como evidencia el registro de la revisión metodológica de la ficha técnica en la plataforma DARUMA y la ficha técnica de encuesta 4202000-FT-723._x000a_- 2 El procedimiento Elaboración y análisis de encuestas (2210111-PR-263), actividad 6, indica que el profesional de la Oficina Asesora de Planeación, autorizado(a) por el (la) Jefe de la Oficina Asesora de Planeación, cada vez que cargue un cuestionario en el módulo de encuesta de la plataforma DAURMA por parte del proceso, valida que la encuesta responda a los criterios establecidos en la ficha técnica de encuesta de satisfacción, y verifica la consistencia de las preguntas y opciones de respuesta. La(s) fuente(s) de información utilizadas es(son) la ficha técnica de encuesta registrada en la plataforma DARUMA. En caso de evidenciar observaciones, desviaciones o diferencias, envía un correo electrónico al profesional del proceso, indicando que se identificaron ajustes para aplicar al cuestionario y se devuelve a la actividad ID5. Queda como evidencia el cuestionario de prueba diligenciado en el Módulo Encuestas de la plataforma Daruma y el correo electrónico con ajustes al cuestionario. De lo contrario, continua con la actividad ID7. Queda como evidencia el cuestionario de prueba diligenciado en el Módulo Encuestas de la plataforma Daruma y el correo electrónico con aprobación del cuestionario._x000a_- 3 El procedimiento Elaboración y análisis de encuestas (2210111-PR-263), actividad 10, indica que el profesional de la Oficina Asesora de Planeación, autorizado(a) por el (la) Jefe de la Oficina Asesora de Planeación, cada vez que se recibe una solicitud de revisión del informe por parte del proceso, revisa teniendo en cuenta lo establecido en la Guía básica para la elaboración de informe de resultados de encuestas de satisfacción 4202000- GS-097, la ficha técnica de encuesta y el cuestionario vigente, del que se puede establecer que cumple o no con los requisitos, o que por los niveles de satisfacción alcanzados en las encuestas se requiere o no la formulación de acciones, lo cual también debe ser indicado en el memorando electrónico. La(s) fuente(s) de información utilizadas es(son) informe enviado a la Oficina Asesora de Planeación a través del aplicativo SIGA. En caso de evidenciar observaciones, desviaciones o diferencias, se remiten los comentarios a los que haya lugar y regresa a la actividad ID8. Queda como evidencia el Memorando 2211600-FT-011 de no aprobación del informe, indicando la formulación de planes de mejoramiento (si aplica). De lo contrario, informa sobre la aprobación y archiva el documento de acuerdo con el procedimiento establecido en la entidad para tal efecto y continua en la actividad ID11. Queda como evidencia el Memorando 2211600-FT-011 de aprobación del informe, indicando la formulación de planes de mejoramient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33749999999999997"/>
    <s v="Bajo"/>
    <s v="Se determina la probabilidad de ocurrencia de este riesgo como &quot;baja&quot;, teniendo en cuenta que se definieron 5 controles (1 preventivo) (2 detectivos) y ante su materialización (2) controles correctivos, que podrían disminuir los efectos, aplicando las acciones de contingencia."/>
    <s v="Aceptar"/>
    <s v="-"/>
    <s v="-"/>
    <s v="-"/>
    <s v="-"/>
    <s v="-"/>
    <s v="-"/>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mapa de riesgos Gestión del Conocimiento"/>
    <s v="- Jefe Oficina Asesora de Planeación_x000a_- Profesional de la Oficina Asesora de Planeación_x000a_- Jefe Oficina Asesora de Planeación_x000a_- Líder de proceso y/o jefe de dependencia _x000a__x000a__x000a__x000a__x000a__x000a_- Jefe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Mapa de riesgo  Gestión del Conocimiento, actualizado."/>
    <d v="2022-12-16T00:00:00"/>
    <s v="Identificación del riesgo_x000a_Análisis antes de controles_x000a_Análisis de controles_x000a_Análisis después de controles_x000a_"/>
    <s v="Creación del riesgo asociado al proceso de Gestión del Conoci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2"/>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157"/>
    <s v="EYADP-G093"/>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x v="12"/>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4203000-FT-997 Resolución que concede al/a la solicitante la situación administrativa solicitada._x000a_- 2 El Procedimiento 2211300-PR-168 -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Universitario o Profesional Especializado de la Dirección de Talento Humano, responsable de su proyección aplique los ajustes a que haya lugar y gestione los vistos buenos requeridos para su suscripción. De lo contrario, se expide 4203000-FT-997 Resolución por la cual se concede una situación administrativa a un(a) servidor(a) público(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del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 y detectivo y la evaluación de los  mismos  y se ajustó la explicación de la  valoración obtenida (Análisis después de  controle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n v="10"/>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158"/>
    <s v="EYADP-G094"/>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x v="0"/>
    <s v="Ejecución y administración de procesos"/>
    <x v="12"/>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n v="10"/>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n v="159"/>
    <s v="EYADP-G095"/>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x v="12"/>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 Tipo: Preventivo Implementación: Manual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 Tipo: Preventivo Implementación: Manual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 Tipo: Preventivo Implementación: Manual_x000a_- 4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 Tipo: Detectivo Implementación: Manu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 Tipo: Detectivo Implementación: Manual_x000a_- 6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 Tipo: Detectivo Implementación: Manual._x000a_- 7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que incluye el informe de Plan Institucional de Capacitación. Tipo: Detectivo Implementación: Manual_x000a_- 8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 Tipo: Preventivo Implementación: Manual_x000a_- 9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 Tipo: Preventivo Implementación: Manual_x000a_- 10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 Tipo: Preventivo Implementación: Manual_x000a_- 11 El procedimiento 4232000-PR-372 - Gestión de Peligros, Riesgos y Amenazas indica que El/la Director/a Técnico/a de Talento Humano, autorizado(a) por el/la Secretario/a General, anualmente verifica que la formulación del Plan de Seguridad y Salud en el Trabajo esté formulada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Tipo: Preventivo Implementación: Manual"/>
    <s v="- Documentado_x000a_- Documentado_x000a_- Documentado_x000a_- Documentado_x000a_- Documentado_x000a_- Documentado_x000a_- Documentado_x000a_- Documentado_x000a_- Documentado_x000a_- Documentado_x000a_- Documentado"/>
    <s v="- Continua_x000a_- Continua_x000a_- Continua_x000a_- Continua_x000a_- Continua_x000a_- Continua_x000a_- Continua_x000a_- Continua_x000a_- Continua_x000a_- Continua_x000a_- Continua"/>
    <s v="- Con registro_x000a_- Con registro_x000a_- Con registro_x000a_- Con registro_x000a_- Con registro_x000a_- Con registro_x000a_- Con registro_x000a_- Con registro_x000a_- Con registro_x000a_- Con registro_x000a_- Con registro"/>
    <s v="- Preventivo_x000a_- Preventivo_x000a_- Preventivo_x000a_- Detectivo_x000a_- Detectivo_x000a_- Detectivo_x000a_- Detectivo_x000a_- Preventivo_x000a_- Preventivo_x000a_- Preventivo_x000a_- Preventivo"/>
    <s v="25%_x000a_25%_x000a_25%_x000a_15%_x000a_15%_x000a_15%_x000a_15%_x000a_25%_x000a_25%_x000a_25%_x000a_25%"/>
    <s v="- Manual_x000a_- Manual_x000a_- Manual_x000a_- Manual_x000a_- Manual_x000a_- Manual_x000a_- Manual_x000a_- Manual_x000a_- Manual_x000a_- Manual_x000a_- Manual"/>
    <s v="15%_x000a_15%_x000a_15%_x000a_15%_x000a_15%_x000a_15%_x000a_15%_x000a_15%_x000a_15%_x000a_15%_x000a_15%"/>
    <s v="40%_x000a_40%_x000a_40%_x000a_30%_x000a_30%_x000a_30%_x000a_30%_x000a_40%_x000a_40%_x000a_40%_x000a_40%"/>
    <s v="- 1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 Tipo: Correctivo Implementación: Manual_x000a_- 2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 Tipo: Correctivo Implementación: Manual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0299999999999997E-3"/>
    <s v="Menor (2)"/>
    <n v="0.22500000000000003"/>
    <s v="Bajo"/>
    <s v="El proceso estima que el riesgo continúa en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del Talento Humano"/>
    <s v="- Director(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d v="2023-04-19T00:00:00"/>
    <s v="Establecimiento de controles_x000a__x000a_Evaluación de controles"/>
    <s v="Se eliminó un control asociado al procedimiento Gestión de Peligros, Riesgos y Amenazas y se actualizó el control correspondiente al mismo procedimiento_x000a__x000a_Al control asociado al procedimiento Gestión de Peligros, Riesgos y Amenazas se le modificó el estado &quot;sin documentar&quot; por &quot;documentado&quot;"/>
    <d v="2023-11-08T00:00:00"/>
    <s v="Establecimiento de controles_x000a__x000a_Valoración del riesgo"/>
    <s v="Se incluyeron los controles preventivos 8, 9, 10 y 11._x000a_Disminuye el valor de la probabilidad a 0,403%, ubicando el riesgo en el mismo cuadrante y zona baja."/>
    <s v=""/>
    <s v="_x000a__x000a__x000a__x000a_"/>
    <s v=""/>
    <s v=""/>
    <s v="_x000a__x000a__x000a__x000a_"/>
    <s v=""/>
    <s v=""/>
    <s v="_x000a__x000a__x000a__x000a_"/>
    <s v=""/>
    <n v="6"/>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154"/>
    <s v="FI-C023"/>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x v="12"/>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
    <s v="- Documentado_x000a_- Documentado_x000a_- Documentado_x000a_- Documentado"/>
    <s v="- Continua_x000a_- Continua_x000a_- Continua_x000a_- Continua"/>
    <s v="- Con registro_x000a_- Con registro_x000a_- Con registro_x000a_- Con registro"/>
    <s v="- Preventivo_x000a_- Preventivo_x000a_- Preventivo_x000a_- Detectivo"/>
    <s v="25%_x000a_25%_x000a_25%_x000a_15%"/>
    <s v="- Manual_x000a_- Manual_x000a_- Manual_x000a_- Manual"/>
    <s v="15%_x000a_15%_x000a_15%_x000a_15%"/>
    <s v="40%_x000a_40%_x000a_40%_x000a_30%"/>
    <s v="- 1 El mapa de riesgos del proceso de Gestión del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4E-2"/>
    <s v="Mayor (4)"/>
    <n v="0.8"/>
    <s v="Alto"/>
    <s v="El proceso estima que el riesgo continúa en una zona alta, debido a que los controles establecidos son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_x000a_- Expedir la certificación de cumplimiento de requisitos mínimos con base en la información contenida en los soportes (certificaciones académicas o laborales) aportados por el aspirante en su hoja de vida o historia laboral."/>
    <s v="- Profesional Especializado o Profesional Universitario de la Dirección de Talento Humano autorizado por el(la) Director(a) de Talento Humano._x000a__x000a_- Director(a) Técnico(a) de Talento Humano"/>
    <s v="- PA230-032"/>
    <s v="- 559_x000a__x000a_- 560"/>
    <s v="- 15/02/2023_x000a__x000a_- 15/02/2023"/>
    <s v="- 31/12/2023_x000a__x000a_- 31/12/2023"/>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del Talento Humano"/>
    <s v="- Director(a) de Talento Humano_x000a_- Director/a Técnico/a de Talento Humano y Profesional Especializado o Profesional Universitario de Talento Humano._x000a__x000a__x000a__x000a__x000a__x000a__x000a__x000a_- Director(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d v="2023-11-08T00:00:00"/>
    <s v="Establecimiento de controles_x000a__x000a_Valoración del riesgo"/>
    <s v="Se retira el control detectivo Id 841 número 5, teniendo en cuenta que está duplicado con el control Id 840._x000a_Cambia el valor de la probabilidad a 3.024%, ubicando el riesgo en el mismo cuadrante y zona alta."/>
    <s v=""/>
    <s v="_x000a__x000a__x000a__x000a_"/>
    <s v=""/>
    <n v="2"/>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155"/>
    <s v="FI-C024"/>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x v="12"/>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del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del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
    <s v="- Profesional Especializado o Profesional Universitario de Talento Humano"/>
    <s v="- PA230-033"/>
    <s v="- 561"/>
    <s v="- 15/02/2023"/>
    <s v="- 31/12/2023"/>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del Talento Humano"/>
    <s v="- Director(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d v="2022-12-14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realizó el cambio del nombre del proceso en el control correctivo pasando de Gestión Estratégica de Talento Humano a Gestión del Talento Humano en el marco del nuevo Mapa de procesos de la Secretaría General de la Alcaldía Mayor de Bogotá, D.C._x000a_Se definió definieron acciones de tratamiento para la vigencia  2023 "/>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ó acción de tratamiento para la vigencia  2023 "/>
    <s v=""/>
    <s v="_x000a__x000a__x000a__x000a_"/>
    <s v=""/>
    <n v="2"/>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60"/>
    <s v="EYADP-G096"/>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x v="12"/>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Gestión de Peligros, Riesgos y Amenazas indica que el Profesional Universitario de Talento Humano, , autorizado(a) por el(la) Director(a) Técnico(a) de Talento Humano, bimestralmente, verifica la expedición de normatividad en materia de Seguridad y Salud en el Trabajo y que la Matriz Legal de Seguridad y Salud en el Trabajo esté actualizada. La(s) fuente(s) de información es(son) las normas expedidas tanto por Gobierno Nacional como Distrital en materia de seguridad y salud en el trabajo. En caso de evidenciar observaciones, desviaciones o diferencias, actualiza la Matriz Legal de Seguridad y Salud en el Trabajo. De lo contrario, se registra, en la Matriz Legal de Seguridad y Salud en el Trabajo, la conformidad de la misma. Tipo: Preventivo Implementación: Manual._x000a_- 2 El procedimiento 2211300-PR-166 Gestión de la Salud indica que el Profesional Universitario de Talento Humano, autorizado(a) por el/la Directora/a Técnico/a de Talento Humano, cuatrimestralmente verifica el cumplimiento de las recomendaciones y restricciones medicas generadas por parte del médico tratante a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 Tipo: Preventivo Implementación: Manual_x000a_- 3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 Tipo: Preventivo Implementación: Manual_x000a_- 4 El procedimiento 4232000-PR-372 Gestión de Peligros, Riesgos y Amenazas indica que el Profesional Universitario de Talento Humano con apoyo de la Aseguradora de Riesgos Laborales – ARL, autorizado(a) por el(la) Director(a) Técnico(a) de Talento Humano, anualmente verifica, a través de la autoevaluación, el cumplimiento de los estándares mínimos del Sistema de Gestión de Seguridad y Salud en el Trabajo. La(s) fuente(a) de información utilizada(s) es(son) la normatividad vigente en materia de Salud y Seguridad en el Trabajo. En caso de evidenciar observaciones, desviaciones o diferencias, el Profesional Universitario de Talento Humano debe establecer acciones a través del formato 4232000-FT-1276 Plan de mejoramiento frente a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 5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 Tipo: Detectivo Implementación: Manual Tipo: Detectivo Implementación: Manual"/>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l Talento Human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Aceptar"/>
    <s v="-"/>
    <s v="-"/>
    <s v="-"/>
    <s v="-"/>
    <s v="-"/>
    <s v="-"/>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l Talento Human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
    <s v="Se realizó modificación en el nombre del riesgo. _x0009__x0009__x000a_Se asocia el riesgo al nuevo Mapa de procesos de la Secretaría General de la Alcaldía Mayor de Bogotá, D.C._x000a_Se actualizó el contexto de la gestión del proceso. _x000a_Se ajustaron las causas internas y externas._x000a_Se realizó la inclusión dos (2) controles preventivos asociados al procedimiento 2211300-PR-166 Gestión de la Salud._x000a_Se realizó el cambio del nombre del proceso en el control correctivo pasando de Gestión Estratégica de Talento Humano a Gestión del Talento Humano en el marco del nuevo Mapa de procesos de la Secretaría General de la Alcaldía Mayor de Bogotá, D.C."/>
    <d v="2023-04-19T00:00:00"/>
    <s v="Establecimiento de controles_x000a__x000a_Evaluación de controles"/>
    <s v="_x000a_Se actualizaron los controles asociados al procedimiento Gestión de Peligros, Riesgos y Amenazas_x000a_A los controles asociados al procedimiento Gestión de Peligros, Riesgos y Amenazas se les modificó el estado &quot;sin documentar&quot; por &quot;documentado&quot;"/>
    <s v=""/>
    <s v="_x000a__x000a__x000a__x000a_"/>
    <s v=""/>
    <s v=""/>
    <s v="_x000a__x000a__x000a__x000a_"/>
    <s v=""/>
    <s v=""/>
    <s v="_x000a__x000a__x000a__x000a_"/>
    <s v=""/>
    <n v="6"/>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161"/>
    <s v="EYADP-G097"/>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x v="12"/>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 (a la) Secretario(a) General, al (a la) Subsecretario(a) Corporativa(a) y al (a la) Director(a) Técnico(a) de Talento Humano. De lo contrario, queda como evidencia acta de reunión en la que quedan registrados los resultados del seguimiento a la implementación de lo acord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al(la) la directora(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del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s y detectivos  y la evaluación de los  mismos  y se ajustó la explicación de la  valoración obtenida (Análisis después de controles)._x000a_Se realizó el cambio del nombre del proceso en el control correctivo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4"/>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162"/>
    <s v="EYADP-G098"/>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x v="12"/>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del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estión del Talento Humano"/>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56"/>
    <s v="FI-C025"/>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x v="12"/>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4232000-FT-1281 Entrega e inspección de elementos de botiquín que contiene la lista de productos que conforman un botiquín, de acuerdo con la normatividad aplicable. En caso de evidenciar observaciones, desviaciones o diferencias, el Profesional Universitario de Talento Humano registra la novedad en el formato 4232000-FT-1281 Entrega e inspección de elementos de botiquín y gestiona la completitud de los elementos que conforman el botiquín, para hacer la posterior entrega de estos. De lo contrario, se registra la conformidad de la entrega del botiquín en el formato 4232000-FT-1281 Entrega e inspección de elementos de botiquín que contiene la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o el Técnico Operativo de Talento Humano, autorizado(a) por Director(a) Técnico(a) de Talento Humano, cuatrimestralmente, verifica la completitud e idoneidad de los productos contenidos en los botiquines ubicados en las diferentes sedes de la entidad. La(s) fuente(s) de información utilizadas son la normatividad vigente aplicable a los botiquines, el formato 4232000-FT-1281 Entrega e inspección de elementos de botiquín correspondiente al botiquín a verificar y el formato 4232000-FT-1282 Control del uso de elementos de botiquín diligenciado por el(la) responsable del botiquín. En caso de evidenciar observaciones, desviaciones o diferencias, el Profesional Universitario de Talento Humano registra la novedad identificada en el formato 4232000-FT-1281 Entrega e inspección de elementos de botiquín y posteriormente realiza el reporte de la novedad a través de 2211600-FT-011 Memorando, al líder de la sede en la que se identificó novedad y/o desviación en el(los) botiquín(es). De lo contrario, queda como evidencia el registro de la conformidad del contenido de los botiquines en el formato 4232000-FT-1281 Entrega e inspección de elementos de botiquín.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l Talento Human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Definir cronograma 2023 para la realización de la  verificación de la completitud e idoneidad de los productos contenidos en los botiquines de las sedes de la Secretaría General de la Alcaldía Mayor de Bogotá, D.C."/>
    <s v="- Profesional Universitario de Talento Humano autorizado por el(la) Director(a) Técnico(a) de Talento Humano"/>
    <s v="- PA230-034"/>
    <s v="- 562"/>
    <s v="- 15/02/2023"/>
    <s v="- 28/02/2023"/>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l Talento Human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l Talento Human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d v="2022-12-16T00:00:00"/>
    <s v="Identificación del riesgo_x000a_Análisis antes de controles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modificó la calificación de la probabilidad de ocurrencia del riesgo pasando de la calificación por  factibilidad a la calificación por frecuencia y se ajustó la explicación de la  valoración obtenida antes de controles. 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d v="2023-04-19T00:00:00"/>
    <s v="_x000a__x000a__x000a__x000a_Establecimiento de controles_x000a_Evaluación de controles_x000a__x000a__x000a__x000a_"/>
    <s v="Se actualizaron todos los controles_x000a_A todos los controles se les modificó el estado &quot;sin documentar&quot; por &quot;documentado&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ejecutar, orientar y divulgar las acciones de Comunicación Corporativa de la entidad._x0009_"/>
    <n v="163"/>
    <s v="EYADP-G099"/>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x v="0"/>
    <s v="Ejecución y administración de procesos"/>
    <x v="13"/>
    <s v="- Respuestas a temáticas emergentes no previsibles dentro de la planeación de comunicaciones.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Gestión Estratégica de Comunicación e Información"/>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2, 4 y 6 del procedimiento Comunicación Corporativa._x000a_Se incluye la actividad de control 8 del procedimiento Comunicación Corporativa._x000a_Se asocian los controles correctivos al nuevo nombre del proceso"/>
    <s v=""/>
    <s v="_x000a__x000a__x000a__x000a_"/>
    <s v=""/>
    <s v=""/>
    <s v="_x000a__x000a__x000a__x000a_"/>
    <s v=""/>
    <s v=""/>
    <s v="_x000a__x000a__x000a__x000a_"/>
    <s v=""/>
    <s v=""/>
    <s v="_x000a__x000a__x000a__x000a_"/>
    <s v=""/>
    <n v="8"/>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divulgar contenidos informativos y/o periodísticos relacionados con la gestión de la Administración Distrital a través del Ecosistema Digital de la Alcaldía Mayor de Bogotá._x0009_"/>
    <n v="164"/>
    <s v="EYADP-G100"/>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x v="0"/>
    <s v="Ejecución y administración de procesos"/>
    <x v="13"/>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Gestión Estratégica de Comunicación e Información"/>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socian los controles correctivos al nuevo nombre del proceso"/>
    <s v=""/>
    <s v="_x000a__x000a__x000a__x000a_"/>
    <s v=""/>
    <s v=""/>
    <s v="_x000a__x000a__x000a__x000a_"/>
    <s v=""/>
    <s v=""/>
    <s v="_x000a__x000a__x000a__x000a_"/>
    <s v=""/>
    <s v=""/>
    <s v="_x000a__x000a__x000a__x000a_"/>
    <s v=""/>
    <n v="8"/>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revisar, ejecutar y divulgar las acciones de comunicación hacia la ciudadanía.  _x000a_Fase (actividad): Diseñar y desarrollar los temas estratégicos y coyunturales de la Ciudad y su Gobierno."/>
    <n v="165"/>
    <s v="EYADP-G101"/>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x v="0"/>
    <s v="Ejecución y administración de procesos"/>
    <x v="13"/>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16. Paz, justicia e instituciones sólidas"/>
    <s v="- 7867 Generación de los lineamientos de comunicación del Distrito para construir ciudad y ciudadaní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Gestión Estratégica de Comunicación e Información"/>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3,5,6,8 y 10 del procedimiento Comunicación hacía la Ciudadanía._x000a_Se asocia el riesgo al proyecto de inversión 7867, teniendo en cuenta que se incluye lo relacionado con el riesgo eliminad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Se asocian los controles correctivos al nuevo nombre del proceso"/>
    <d v="2023-07-07T00:00:00"/>
    <s v="Identificación del riesgo"/>
    <s v="Se asocia el riesgo a la fase (actividad) “Diseñar y desarrollar los temas estratégicos y coyunturales de la Ciudad y su Gobierno.” del proyecto de inversión 7867 Generación de los lineamientos de comunicación del distrito para construir ciudad y ciudadanía y la Objetivo de Desarrollo Sostenible “16. Paz, justicia e instituciones sólidas”."/>
    <s v=""/>
    <s v="_x000a__x000a__x000a__x000a_"/>
    <s v=""/>
    <s v=""/>
    <s v="_x000a__x000a__x000a__x000a_"/>
    <s v=""/>
    <s v=""/>
    <s v="_x000a__x000a__x000a__x000a_"/>
    <s v=""/>
    <s v=""/>
    <s v="_x000a__x000a__x000a__x000a_"/>
    <s v=""/>
    <n v="8"/>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Adelantar las actividades necesarias para la publicación de información en los portales y micrositios web de la Secretaría General."/>
    <n v="166"/>
    <s v="EYADP-G102"/>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x v="0"/>
    <s v="Ejecución y administración de procesos"/>
    <x v="13"/>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Sin asociación"/>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Gestión Estratégica de Comunicación e Información"/>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Gestión Estratégica de Comunicación e Información,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socian los controles correctivos al nuevo nombre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6"/>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propósito):Lograr que la comunicación pública distrital se dirija hacia el mismo objetivo y visión de ciudad, reconociendo y abordando las necesidades de la ciudadanía y generando confianza para incentivar su participación en la construcción de Ciudad."/>
    <n v="167"/>
    <s v="EYADP-G103"/>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x v="13"/>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Gestión Estratégica de Comunicación e Información"/>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d v="2023-07-07T00:00:00"/>
    <s v="Identificación del riesgo"/>
    <s v="Se asocia el riesgo a la fase (propósito) “Lograr que la comunicación pública distrital se dirija hacia el mismo objetivo y visión de ciudad, reconociendo y abordando las necesidades de la ciudadanía y generando confianza para incentivar su participación en la construcción de Ciudad” del proyecto de inversión 7867 Generación de los lineamientos de comunicación del distrito para construir ciudad y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4"/>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 (componente): Documentos de lineamientos técnicos."/>
    <n v="168"/>
    <s v="EYADP-G104"/>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x v="13"/>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Gestión Estratégica de Comunicación e Información"/>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d v="2023-07-07T00:00:00"/>
    <s v="Identificación del riesgo"/>
    <s v="Se asocia el riesgo a la fase (componente) “Documentos de lineamientos técnicos” del proyecto de inversión 7867 Generación de los lineamientos de comunicación del distrito para construir ciudad y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4"/>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1"/>
    <s v="EYADP-G105"/>
    <s v="Posibilidad de afectación reputacional por hallazgos y sanciones impuestas por órganos de control, debido a errores (fallas o deficiencias) en el registro adecuado y oportuno de los hechos económicos de la entidad "/>
    <x v="0"/>
    <s v="Ejecución y administración de procesos"/>
    <x v="14"/>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a) Financiero(a)_x000a_- Subdirector Financiero - Profesional Especializado (Contador)_x000a_- Profesional Especializado_x000a_- Profesional Especializado_x000a__x000a__x000a__x000a__x000a__x000a_- Subdirector(a) Financiero(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2,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s v=""/>
    <s v="_x000a__x000a__x000a__x000a_"/>
    <s v=""/>
    <s v=""/>
    <s v="_x000a__x000a__x000a__x000a_"/>
    <s v=""/>
    <s v=""/>
    <s v="_x000a__x000a__x000a__x000a_"/>
    <s v=""/>
    <n v="8"/>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2"/>
    <s v="EYADP-G106"/>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x v="14"/>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a) Financiero(a)_x000a_- Subdirector Financiero - Profesional Especializado (Contador)_x000a_- Subdirector Financiero - Profesional Especializado (Contador)_x000a_- Subdirector Financiero - Profesional Especializado (Contador)_x000a__x000a__x000a__x000a__x000a__x000a_- Subdirector(a) Financiero(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s v=""/>
    <s v="_x000a__x000a__x000a__x000a_"/>
    <s v=""/>
    <s v=""/>
    <s v="_x000a__x000a__x000a__x000a_"/>
    <s v=""/>
    <s v=""/>
    <s v="_x000a__x000a__x000a__x000a_"/>
    <s v=""/>
    <s v=""/>
    <s v="_x000a__x000a__x000a__x000a_"/>
    <s v=""/>
    <s v=""/>
    <s v="_x000a__x000a__x000a__x000a_"/>
    <s v=""/>
    <n v="10"/>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Expedir certificados de disponibilidad presupuestal (CDP)_x000a_Gestionar los certificados de registro presupuestal (CRP)"/>
    <n v="173"/>
    <s v="EYADP-G107"/>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x v="14"/>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s v="- Documentado_x000a_- Documentado_x000a_- Documentado_x000a_- Documentado_x000a_- Documentado_x000a_- Documentado"/>
    <s v="- Continua_x000a_- Continua_x000a_- Continua_x000a_- Continua_x000a_- Continua_x000a_- Continua"/>
    <s v="- Con registro_x000a_- Con registro_x000a_- Con registro_x000a_- Con registro_x000a_- Con registro_x000a_- Con registro"/>
    <s v="- Preventivo_x000a_- Preventivo_x000a_- Detectivo_x000a_- Preventivo_x000a_- Detectivo_x000a_- Detectivo"/>
    <s v="25%_x000a_25%_x000a_15%_x000a_25%_x000a_15%_x000a_15%"/>
    <s v="- Manual_x000a_- Manual_x000a_- Manual_x000a_- Manual_x000a_- Manual_x000a_- Manual"/>
    <s v="15%_x000a_15%_x000a_15%_x000a_15%_x000a_15%_x000a_15%"/>
    <s v="40%_x000a_40%_x000a_30%_x000a_40%_x000a_30%_x000a_30%"/>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4088000000000001E-2"/>
    <s v="Menor (2)"/>
    <n v="0.33749999999999997"/>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a) Financiero(a)_x000a_- Subdirector Financiero - Profesional Universitario - Técnico Operativo_x000a_- Subdirector Financiero - Profesional Universitario - Técnico Operativo_x000a__x000a__x000a__x000a__x000a__x000a__x000a_- Subdirector(a) Financiero(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2T00:00:00"/>
    <s v="_x000a__x000a_Análisis de controles_x000a__x000a_"/>
    <s v="Se modifica  la descripción del Control No. 2 se ajusta el responsable de autorizar la aplicación del control al Subdirector Financiero, por error en la digitación._x000a_ "/>
    <d v="2022-12-12T00:00:00"/>
    <s v="Identificación del riesgo_x000a__x000a__x000a__x000a_"/>
    <s v="Se ajusta el objetivo y el alcance del proceso  "/>
    <d v="2023-06-26T00:00:00"/>
    <s v="Establecimiento de controles_x000a__x000a_Evaluación de controles_x000a__x000a_Tratamiento del riesgo"/>
    <s v="En los controles 3 y 5 se determina únicamente el énfasis detectivo, por tanto, se eliminan donde figuran como preventivos. En el control 8 se determina únicamente el énfasis preventivo, por tanto, se elimina donde figuran como detectivo.  Se ajusta nuevamente el consecutivo de los controles._x000a__x000a_Se valora nuevamente el riesgo quedando en zona baja ante la aplicación de los controles._x000a__x000a_Tratamiento del riesgo: La opción de aceptar el riesgo continúa."/>
    <n v="0"/>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74"/>
    <s v="EYADP-G108"/>
    <s v="Posibilidad de afectación económica (o presupuestal) por sanción moratoria o pago de  intereses, debido a errores (fallas o deficiencias) en el pago oportuno de las obligaciones adquiridas por la Secretaria General"/>
    <x v="0"/>
    <s v="Ejecución y administración de procesos"/>
    <x v="14"/>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a) Financiero(a)_x000a_- Subdirector Financiero - Equipo de trabajo del proceso_x000a_- Subdirector Financiero - Equipo de trabajo del proceso_x000a__x000a__x000a__x000a__x000a__x000a__x000a_- Subdirector(a) Financiero(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n v="2"/>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69"/>
    <s v="EYADP-C011"/>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x v="14"/>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s."/>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contable y así poder optimizar su ejecución"/>
    <s v="- Subdirector Financiero"/>
    <s v="- PA230-013"/>
    <s v="- 533"/>
    <s v="- 1/03/2023"/>
    <s v="- 30/04/2023"/>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a) Financiero(a)_x000a_- Subdirector Financiero_x000a_- Subdirector Financiero_x000a_- Subdirector Financiero_x000a_- Profesional de la Subdirección Financiera_x000a__x000a__x000a__x000a__x000a_- Subdirector(a) Financiero(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el alcance del proceso y se establece una acción de tratamiento"/>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s v=""/>
    <s v="_x000a__x000a__x000a__x000a_"/>
    <s v=""/>
    <n v="6"/>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0"/>
    <s v="EYADP-C012"/>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x v="14"/>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de pagos y así poder optimizar su ejecución"/>
    <s v="- Subdirector Financiero"/>
    <s v="- PA230-014"/>
    <s v="- 534"/>
    <s v="- 1/03/2023"/>
    <s v="- 30/04/2023"/>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a) Financiero(a)_x000a_- Profesional de la Subdirección Financiera_x000a_- Profesional de la Subdirección Financiera_x000a__x000a__x000a__x000a__x000a__x000a__x000a_- Subdirector(a) Financiero(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y el alcance del proceso y se establece una acción de tratamiento"/>
    <d v="2023-06-26T00:00:00"/>
    <s v="Establecimiento de controles_x000a__x000a_Evaluación de controles_x000a__x000a_Tratamiento del riesgo"/>
    <s v="En los controles 2 y 3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n v="4"/>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6"/>
    <s v="EYADP-G109"/>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x v="0"/>
    <s v="Ejecución y administración de procesos"/>
    <x v="15"/>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2 veces). El impacto es leve ya que los efectos de la materialización del riesgo no generan grandes consecuencias."/>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Secretaría Técnica del Comité de Conciliación, autorizado(a) por el Decreto 1069 de 2015, cada vez que se identifique la materialización del riesgo estudia, evalúa y analiza casos concretos, en esta instancia y evidencia si el apoderado requirió insumos necesarios para defender los intereses de la Secretaría General y si preparó adecuada defens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Leve (1)"/>
    <n v="0.15000000000000002"/>
    <s v="Bajo"/>
    <s v="El resultado de la probabilidad es Muy baja, dado que el riesgo no se ha materializado y se tienen 4 controles preventivos. Es impacto es leve ya que se dispone de un control correctivo para disminuir la calificación."/>
    <s v="Aceptar"/>
    <s v="-"/>
    <s v="-"/>
    <s v="-"/>
    <s v="-"/>
    <s v="-"/>
    <s v="-"/>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Jurídica_x000a_- Comité de Conciliación_x000a__x000a__x000a__x000a__x000a__x000a__x000a__x000a_- Jefe de Oficina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Análisis antes de controles_x000a_Análisis de controles_x000a__x000a_"/>
    <s v="Se ajustó el número de veces que se ejecuta la actividad clave  en un periodo de un año_x000a_Se ajustaron los controles de conformidad con la versión 8 del procedimiento PR-355 &quot;Gestión Jurídica para la Defensa de los Intereses de la Secretaría General&quot;"/>
    <d v="2023-04-26T00:00:00"/>
    <s v="Establecimiento de controles_x000a_Evaluación de controles"/>
    <s v="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s v=""/>
    <s v="_x000a__x000a__x000a__x000a_"/>
    <s v=""/>
    <n v="2"/>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laborar y revisar los actos administrativos que deba suscribir la entidad"/>
    <n v="177"/>
    <s v="EYADP-G11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x v="15"/>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Leve (1)"/>
    <s v="Leve (1)"/>
    <s v="Leve (1)"/>
    <s v="Leve (1)"/>
    <s v="Leve (1)"/>
    <s v="Leve (1)"/>
    <n v="0.2"/>
    <s v="Moderado"/>
    <s v="La probabilidad de riesgo se ubica en zona baja, teniendo en cuenta que la actividad clave asociada al riesgo se ejecuta de forma diaria (1108 veces). El impacto es leve ya que los efectos de la materialización del riesgo no generan grandes consecuencias."/>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resultado de la probabilidad es Baja, dado que el riesgo no se ha materializado y se tienen 2 controles preventivos. Es impacto es leve ya que se dispone de un control correctivo para disminuir la calificación."/>
    <s v="Aceptar"/>
    <s v="-"/>
    <s v="-"/>
    <s v="-"/>
    <s v="-"/>
    <s v="-"/>
    <s v="-"/>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mapa de riesgos Gestión Jurídica"/>
    <s v="- Jefe de Oficina Jurídica_x000a_- Secretario(a) General_x000a__x000a__x000a__x000a__x000a__x000a__x000a__x000a_- Jefe de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Análisis de controles_x000a__x000a_"/>
    <s v="Se ajusto el número de veces que se ejecuta la actividad clave  en un periodo de un año_x000a_Se ajustaron los controles de conformidad con la nueva versión del procedimiento 4203000-PR-357 &quot;Elaboración o revisión de actos administrativos&quot;"/>
    <d v="2023-04-26T00:00:00"/>
    <s v="Establecimiento de controles_x000a_Evaluación de controles"/>
    <s v="Una vez analizado el control de tipo preventivo: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Preventivo Implementación: Manual”, se evidencia que el control es de tipo detectivo, por lo cual se ajustó este atributo en el control del riesgo."/>
    <s v=""/>
    <s v="_x000a__x000a__x000a__x000a_"/>
    <s v=""/>
    <s v=""/>
    <s v="_x000a__x000a__x000a__x000a_"/>
    <s v=""/>
    <n v="4"/>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mitir los conceptos jurídicos que sean competencia de la Secretaria General, o que surjan en desarrollo de sus funciones"/>
    <n v="178"/>
    <s v="EYADP-G11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x v="0"/>
    <s v="Ejecución y administración de procesos"/>
    <x v="15"/>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8 veces). El impacto es leve ya que los efectos de la materialización del riesgo no generan grandes consecuencias."/>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Leve (1)"/>
    <n v="0.15000000000000002"/>
    <s v="Bajo"/>
    <s v="El resultado de la probabilidad es Baja, dado que el riesgo no se ha materializado y se tiene 1 control preventivo. Es impacto es leve ya que se dispone de un control correctivo para disminuir la calificación."/>
    <s v="Aceptar"/>
    <s v="-"/>
    <s v="-"/>
    <s v="-"/>
    <s v="-"/>
    <s v="-"/>
    <s v="-"/>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Jurídica para que realice los ajustes_x000a__x000a__x000a__x000a__x000a__x000a__x000a__x000a_- Actualizar el mapa de riesgos Gestión Jurídica"/>
    <s v="- Jefe de Oficina Jurídica_x000a_- Jefe de Oficina Jurídica_x000a__x000a__x000a__x000a__x000a__x000a__x000a__x000a_- Jefe de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_x000a__x000a_"/>
    <s v="Se ajustó el número de veces que se ejecuta la actividad clave en el periodo de un año"/>
    <d v="2023-04-26T00:00:00"/>
    <s v="Establecimiento de controles_x000a_Evaluación de controles"/>
    <s v="Una vez analizado el control de tipo preventivo: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 se evidencia que el control cumple también la funcionalidad de “Detectivo” por lo cual se incluyó en el riesgo."/>
    <s v=""/>
    <s v="_x000a__x000a__x000a__x000a_"/>
    <s v=""/>
    <s v=""/>
    <s v="_x000a__x000a__x000a__x000a_"/>
    <s v=""/>
    <n v="4"/>
  </r>
  <r>
    <s v="Gestión Jurídica"/>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5"/>
    <s v="FI-C026"/>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x v="1"/>
    <s v="Fraude interno"/>
    <x v="15"/>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Leve (1)"/>
    <s v="Leve (1)"/>
    <s v="Leve (1)"/>
    <s v="Leve (1)"/>
    <s v="Leve (1)"/>
    <s v="Moderado (3)"/>
    <n v="0.6"/>
    <s v="Moderado"/>
    <s v="La probabilidad de riesgo se ubica en zona Muy baja, teniendo en cuenta que el riesgo no se materializó durante los últimos 4 años. El impacto es moderado de acuerdo al resultado obtenido de diligenciar la encuesta."/>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oderado (3)"/>
    <n v="0.6"/>
    <s v="Moderado"/>
    <s v="El resultado de la probabilidad es Muy baja, dado que el riesgo no se ha materializado y se tienen 4 controles preventivos. Es impacto es leve ya que se dispone de 3 controles correctivos para disminuir la calificación."/>
    <s v="Reducir"/>
    <s v="- Verificar que los contratistas y funcionarios públicos responsables de ejercer la defensa judicial de la Entidad, diligencien y registren en SIDEAP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 Realizar durante el Comité de Conciliación el estudio, evaluación y análisis de las conciliaciones, procesos y laudos arbitrales que fueron de conocimiento de dicho Comité."/>
    <s v="- Jefe de Oficina Jurídica_x000a__x000a_- Comité de Conciliación"/>
    <s v="- PA230-009"/>
    <s v="- 528_x000a__x000a_- 529"/>
    <s v="- 1/03/2023_x000a__x000a_- 15/02/2023"/>
    <s v="- 28/04/2023_x000a__x000a_- 31/12/2023"/>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mapa de riesgos Gestión Jurídica"/>
    <s v="- Jefe de Oficina Jurídica_x000a_- Comité de Conciliación_x000a_- Comité de Conciliación_x000a__x000a__x000a__x000a__x000a__x000a__x000a_- Jefe de Oficina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 Comité de Conciliación_x000a_- Acta de Comité de Conciliación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_x000a_Análisis de controles_x000a__x000a_Tratamiento del riesgo"/>
    <s v="Se ajusta la actividad clave asociada al riesgo_x000a_Se ajustaron los controles de conformidad con la nueva versión del procedimiento PR-355 &quot;Gestión Jurídica para la Defensa de los Intereses de la Secretaría General&quot;_x000a_Se ajustó el plan de contingencia para el riesgo identificado_x000a_Se definió la acción de tratamiento a 2023"/>
    <d v="2023-04-26T00:00:00"/>
    <s v="Establecimiento de controles_x000a_Evaluación de controles"/>
    <s v="Establecimiento de controles: 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n v="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Estructurar canales de relacionamiento con la ciudadanía_x000a_Fase (propósito) Generar las condiciones necesarias para que la experiencia de la ciudadanía en la interacción con la Administración Distrital sea favorable."/>
    <n v="182"/>
    <s v="EYADP-G112"/>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x v="16"/>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jando la misma evidencia._x000a_- 2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jando la misma evidencia._x000a_- 3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jando la misma evidencia._x000a_- 4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realiza seguimiento al cumplimiento de lcronograma de acciones y metas, ejecución presupuestal y contractual. La(s) fuente(s) de información utilizadas es(son) actividad 4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jando la misma evidencia.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las  especificaciones técnicas de cada uno de los elementos  que  componen el canal de relacionamiento con la ciudadanía; realiza las  pruebas que  sean  pertinentes. La(s) fuente(s) de información utilizadas es(son) actividad 4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jando la misma evidenci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obierno Abierto y Relacionamiento con la Ciudadanía"/>
    <s v="- Subsecretario(a) de Servicio a la Ciudadanía y Alto(a) Consejero(a) Distrital de Tecnologías de la Información y las Comunicaciones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a canales de relacionamiento con la ciudadanía._x000a_Se ajustan los controles detectivos y preventivos, acorde con la actualización del procedimiento Estructuración de canales de relacionamiento con la ciudadanía (2212100-PR041) Versión 12.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n v="1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el Sistema Unificado Distrital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n v="183"/>
    <s v="EYADP-G113"/>
    <s v="Posibilidad de afectación reputacional por hallazgos de entes e instancias de control internos o externos, debido a incumplimiento de compromisos en la ejecución de la gestión de seguimiento y monitoreo de la función de Inspección, Vigilancia y Control"/>
    <x v="0"/>
    <s v="Ejecución y administración de procesos"/>
    <x v="16"/>
    <s v="- Desconocimiento por parte de algunos funcionarios acerca de las funciones de la entidad y elementos de la plataforma estratégica._x000a_- Falta de mayor divulgación en todos los niveles de la Organización, frente al cumplimiento de las metas, programas y proyectos._x000a_- Fallas de conectividad e interoperabilidad que dificultan el funcionamiento de plataformas tecnológicas que soportan los canales de relacionamiento con las partes interesadas._x000a_- Desarticulación en espacios de relacionamiento con poca comunicación con los procesos de planeación e instancias de decisión."/>
    <s v="- Fallas de interoperabilidad en las plataformas tecnológicas de instancias externas._x000a_- La información necesaria en relación con la normatividad nacional y distrital, para el seguimiento a la gestión de las entidades participantes en las estrategias para el relacionamiento con la Ciudadanía, no es suficiente, clara, completa o de calidad._x000a_-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
    <s v="- Hallazgos por parte de los Entes de Control._x000a_- Incumplimiento de objetivos y metas institucionales._x000a_Percepción negativa de los grupos de valor frente a la entidad._x000a_- Perdida de información o información no veraz."/>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 entidades el informe de actividades de Seguimiento y Monitoreo a la gestión de Inspección, Vigilancia y Control (Acta 2211600-FT-008)._x000a_- 3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_x000a_- 4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e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
    <s v="- Documentado_x000a_- Documentado_x000a_- Documentado"/>
    <s v="- Continua_x000a_- Continua_x000a_- Continua"/>
    <s v="- Con registro_x000a_- Con registro_x000a_- Con registro"/>
    <s v="- Correctivo_x000a_- Correctivo_x000a_- Correctivo"/>
    <s v="10%_x000a_10%_x000a_10%"/>
    <s v="- Manual_x000a_- Manual_x000a_- Manual"/>
    <s v="15%_x000a_15%_x000a_15%"/>
    <s v="25%_x000a_25%_x000a_25%"/>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de entes e instancias de control  internos o externos, debido a incumplimiento de compromisos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mapa de riesgos Gobierno Abierto y Relacionamiento con la Ciudadanía"/>
    <s v="- Subsecretario(a) de Servicio a la Ciudadanía y Alto(a) Consejero(a) Distrital de Tecnologías de la Información y las Comunicaciones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hallazgos de entes e instancias de control  internos o externos, debido a incumplimiento de compromisos en la ejecución de la gestión de seguimiento y monitoreo de la función de Inspección, Vigilancia y Control _x000a_- Acta (s) de compromiso._x000a_- Oficio o correo electrónico_x000a_- Informe de cualificación, de sensibilización o de Visita multidisciplinaria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d v="2023-06-05T00:00:00"/>
    <s v="Identificación del riesgo_x000a__x000a_Análisis antes de controles_x000a__x000a_Establecimiento de controles_x000a__x000a_Evaluación de controles_x000a__x000a_Tratamiento del riesgo"/>
    <s v="Se unifica el riesgo con el riesgo de gestión eliminado (ID 190) &quot;Posibilidad de afectación reputacional por hallazgos de entes de control internos o externos, debido a incumplimiento de compromisos en la ejecución de las jornadas de cualificación a los servidores públicos&quot;. Se ajusta el nombre del riesgo, se ajustan las causas y consecuencias._x000a__x000a_Se ajusta el número de veces que se ejecuta la actividad clave en un año (40) y se modifica el impacto al analizar nuevamente las perspectivas, quedando el riesgo en zona moderada._x000a__x000a_Se actualiza el control detectivo 2, se incluyen los nuevos controles 3 (preventivo), 4 (detectivo), 2  y 3 (correctivo), producto de la unificación con el riesgo ID 190._x000a__x000a_Se valora nuevamente el riesgo quedando en zona baja ante la aplicación de los controles._x000a__x000a_Se acepta el riesgo y se actualiza el plan de tratamiento (acciones de contingencia)."/>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actividades): Fortalecer e implementar en los canales de atención disponibles en la Red CADE, estrategias de atención de servicio a la ciudadanía acorde a sus características poblacionales y particulares."/>
    <n v="184"/>
    <s v="DAAFEE-G002"/>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x v="16"/>
    <s v="- Fallas de conectividad e interoperabilidad que dificultan el funcionamiento de plataformas tecnológicas que soportan los canales de relacionamiento con las partes interesadas_x000a__x000a__x000a__x000a__x000a__x000a__x000a__x000a__x000a_"/>
    <s v="- Manifestaciones que generan alteraciones en el orden público, en las cuales se vean afectada la gestión propia de la Secretaría General.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Relacionamiento con la Ciudadanía&quot; 2213300-PR-036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Relacionamiento con la Ciudadanía&quot; 22133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Relacionamiento con la Ciudadanía&quot; 2213300-PR-036 indica que el/la profesional responsable del medio de relacionamiento (Canal presencial CADE y SuperCADE), autorizado(a) por  Director (a) del Sistema Distrital de Servicio a la Ciudadanía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responsable del medio de interacción (CADE y SuperCADE)_x000a_- Profesional responsable del medio de interacción (CADE y SuperCADE)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componente): Documentos de lineamientos técnicos"/>
    <n v="185"/>
    <s v="EYADP-G114"/>
    <s v="Posibilidad de afectación reputacional por información inconsistente, debido a errores (fallas o deficiencias) en el seguimiento a la gestión de las entidades participantes en los medios de interacción de la Red CADE"/>
    <x v="0"/>
    <s v="Ejecución y administración de procesos"/>
    <x v="16"/>
    <s v="- Dificultad en la articulación de actividades comunes a las dependencias._x000a_- Alta rotación de personal generando retrasos en la curva de aprendizaje._x000a_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16. Paz, justicia e instituciones sólidas"/>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Relacionamiento con la Ciudadanía&quot; 22133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Relacionamiento con la Ciudadanía&quot; 22133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a) por el (la) Director (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modificando canales de interacción por relacionamient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ajustan las acciones de contingencia acorde con el nombre del nuevo proceso."/>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_x000a_Sensibilizar a la ciudadanía y otros en temas de servicio a la ciudadanía, el funcionamiento del sistema distrital para la gestión de peticiones ciudadanas y en temas de Inspección, Vigilancia y Control- IVC."/>
    <n v="186"/>
    <s v="UPYP-G009"/>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x v="16"/>
    <s v="- Fallas de conectividad e interoperabilidad que dificultan el funcionamiento de plataformas tecnológicas que soportan los canales de relacionamiento con las partes interesadas._x000a__x000a_- Alta rotación de personal generando retrasos en la curva de aprendizaje._x000a__x000a__x000a__x000a__x000a__x000a__x000a__x000a_"/>
    <s v="- Conocimiento parcial del propósito, funcionamiento y productos y servicios del proceso por parte del usuario final_x000a__x000a__x000a__x000a__x000a__x000a__x000a__x000a__x000a_"/>
    <s v="- Demora en la gestión de peticiones por parte de las entidades distritales._x000a_- Pérdida de credibilidad y de confianza que dificulte la ejecución de las políticas, programas y proyectos de la Secretaría General. 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La(s) fuente(s) de información utilizadas es(son) los tiempos de solución establecidos en la Guía para la Administración Funcional del Sistema Distrital para la Gestión de Peticiones Ciudadanas.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_x000a_- 2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establecido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_x000a_- 3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obierno Abierto y Relacionamiento con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51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 auxiliar responsable de la atención del soporte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n v="8"/>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_x000a_Evaluar los criterios de calidad en las respuestas emitidas a las peticiones ciudadanas."/>
    <n v="187"/>
    <s v="UPYP-G010"/>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x v="16"/>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
    <s v="-"/>
    <s v="-"/>
    <s v="-"/>
    <s v="-"/>
    <s v="-"/>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asignad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s v=""/>
    <s v="_x000a__x000a__x000a__x000a_"/>
    <s v=""/>
    <n v="6"/>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Capacitar o cualificar a los servidores públicos en temáticas de funcionalidad del Sistema Distrital para la Gestión de Peticiones Ciudadanas, servicio a la Ciudadanía, al igual que en competencias de Inspección, Vigilancia y Control"/>
    <n v="188"/>
    <s v="UPYP-G011"/>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x v="0"/>
    <s v="Usuarios, productos y prácticas"/>
    <x v="16"/>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Cualificación en servicio a la Ciudadanía a Servidores públicos y otros (2212200-PR-043) indica que el(la) Director(a) de la Dirección Distrital de Calidad del Servicio, autorizado(a) por el(la) Subsecretario(a) de Servicio a la Ciudadanía, anualmente valida y aprueba la conformidad del Plan anual de Cualificación de acuerdo con el Informe de gestión anual de cualificación del año inmediatamente anterior y al Acta de reunión de identificación de necesidades. La(s) fuente(s) de información utilizadas es(son) Informe de gestión anual de cualificación del año inmediatamente anterior y al Acta de reunión de identificación de necesidades. En caso de evidenciar observaciones, desviaciones o diferencias, se informa por medio de correo electrónico para realizar los ajustes necesarios. De lo contrario, se aprueba el Plan Anual de Cualificación por medio de firma. Tipo: Preventivo Implementación: Manual_x000a_- 2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irección Distrital de Calidad del Servicio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úa con las jornadas de cualificación establecidas en el Plan anual de cualificación. Tipo: Detectivo Implementación: Manual_x000a_- 3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los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úa con las jornadas de cualificación establecidas en el Plan anual de cualificación. Tipo: Detectivo Implementación: Manual"/>
    <s v="- Documentado_x000a_- Documentado_x000a_- Documentado"/>
    <s v="- Continua_x000a_- Continua_x000a_- Continua"/>
    <s v="- Con registro_x000a_- Con registro_x000a_- Con registro"/>
    <s v="- Preventivo_x000a_- Detectivo_x000a_- Detectivo"/>
    <s v="25%_x000a_15%_x000a_15%"/>
    <s v="- Manual_x000a_- Manual_x000a_- Manual"/>
    <s v="15%_x000a_15%_x000a_15%"/>
    <s v="40%_x000a_30%_x000a_30%"/>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6"/>
    <s v="Menor (2)"/>
    <n v="0.30000000000000004"/>
    <s v="Bajo"/>
    <s v="Explicación de la valoración: El proceso estima que el riesgo continúa en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Universitario asignado por el (la) Director (a) Distrital de Calidad del Servici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d v="2023-11-09T00:00:00"/>
    <s v="Establecimiento de controles_x000a__x000a_Valoración del riesgo"/>
    <s v="Se actualizaron los controles Id 1278 (número 1), Id 1279 (número 2) y Id 1280 (número 3). Se elimina el control detectivo Id 1281 (número 4)._x000a_Se ajusta el valor de la probabilidad a 11.760%, ubicando el riesgo en el mismo cuadrante y zona baja."/>
    <s v=""/>
    <s v="_x000a__x000a__x000a__x000a_"/>
    <s v=""/>
    <s v=""/>
    <s v="_x000a__x000a__x000a__x000a_"/>
    <s v=""/>
    <s v=""/>
    <s v="_x000a__x000a__x000a__x000a_"/>
    <s v=""/>
    <n v="6"/>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Realizar el traslado de las peticiones ciudadanas registradas en el Sistema Distrital para la Gestión de Peticiones Ciudadanas"/>
    <n v="189"/>
    <s v="UPYP-G012"/>
    <s v="Posibilidad de afectación reputacional por inconformidad de los usuarios del sistema, debido a errores (fallas o deficiencias) en el análisis y direccionamiento a las peticiones ciudadanas"/>
    <x v="0"/>
    <s v="Usuarios, productos y prácticas"/>
    <x v="16"/>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analiza las peticiones ciudadanas y valida las competencias relacionadas. La(s) fuente(s) de información utilizadas es(son) actividad 7 del Procedimiento Direccionamiento de Peticiones Ciudadanas 2212200-PR-291. En caso de evidenciar observaciones, desviaciones o diferencias, se analiza y evalúa la petición y se corrigen las competencias y/o se realiza validación con la Oficina Asesora de Jurídica, queda como evidencia correo electrónico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enor (2)"/>
    <n v="0.30000000000000004"/>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perativo o Auxiliar Administrativo encargado del Direccionamiento de Peticiones Ciudadanas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d v="2022-08-31T00:00:00"/>
    <s v="_x000a__x000a_Análisis de controles_x000a__x000a_"/>
    <s v="Se ajustan los controles detectivos y preventivos en coherencia con la actualización del procedimiento Direccionamiento de Peticiones Ciudadanas (2212200-PR-291) versión 13._x000a_"/>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tipología del control número 2 de &quot;correctivo&quot; a &quot;detectivo&quot;._x000a_Se ajustan los controles correctivos acorde con el nombre del nuevo proceso._x000a_Se ajustan las acciones de contingencia acorde con el nombre del nuevo proceso."/>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79"/>
    <s v="FI-C027"/>
    <s v="Posibilidad de afectación reputacional por pérdida de credibilidad y confianza en la Secretaría General, debido a realización de cobros indebidos durante la prestación del servicio en el canal presencial de la Red CADE dispuesto para el servicio a la ciudadanía"/>
    <x v="1"/>
    <s v="Fraude interno"/>
    <x v="16"/>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Sin asociación"/>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el Código Disciplinario Único."/>
    <s v="- Gestores de transparencia e integridad de la Dirección del Sistema Distrital de Servicio a la Ciudadana"/>
    <s v="- PA230-010"/>
    <s v="- 530"/>
    <s v="- 1/03/2023"/>
    <s v="- 31/12/2023"/>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a) del Sistema Distrital de Servicio a la Ciudadanía_x000a_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
    <n v="180"/>
    <s v="UPYP-C002"/>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x v="16"/>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DCS sobre los valores de integridad, con relación al servicio a la ciudadanía."/>
    <s v="- Gestor de integridad de la Dirección Distrital de Calidad del Servicio"/>
    <s v="- PA230-012"/>
    <s v="- 532"/>
    <s v="- 1/03/2023"/>
    <s v="- 31/10/2023"/>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Distrital de Calidad del Servicio_x000a_- Director Distrital de Calidad del Servicio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n v="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91"/>
    <s v="EYADP-G116"/>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x v="16"/>
    <s v="- Dificultad en la articulación de actividades comunes a las dependencias._x000a_- Alta rotación de personal generando retrasos en la curva de aprendizaje._x000a_- Fallas de conectividad e interoperabilidad que dificultan el funcionamiento de plataformas tecnológicas que soportan los canales de relacionamiento con las partes interesadas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Sin asociación"/>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 De lo contrario, se generan las facturas correspondientes.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 por el (la) Director(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obierno Abierto y Relacionamiento con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Facturación y Cobro por concepto de uso de espacios en los SuperCADE y CADE (2213300-PR-377) Versión 5.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n v="10"/>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propósito): Generar valor público para la ciudadanía, la Secretaria General y sus grupos de interés, mediante el uso y aprovechamiento estratégico de TIC)"/>
    <n v="192"/>
    <s v="UPYP-G013"/>
    <s v="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x v="0"/>
    <s v="Usuarios, productos y prácticas"/>
    <x v="17"/>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_x000a_1.Políticas Públicas_x000a_2. Normatividad Nacional._x000a_ 3.Directrices y lineamientos._x000a_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
    <s v="-"/>
    <s v="-"/>
    <s v="-"/>
    <s v="-"/>
    <s v="-"/>
    <s v="- Reportar el riesgo materializad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Gobierno Abierto y Relacionamiento con la Ciudadanía"/>
    <s v="- Subsecretario(a) de Servicio a la Ciudadanía y Alto(a) Consejero(a) Distrital de Tecnologías de la Información y las Comunicaciones_x000a_- Jefe de Oficina Alta Consejería Distrital de Tecnologías de la Información y las Comunicaciones -TIC-_x000a_- Jefe de Oficina Alta Consejería Distrital de Tecnologías de la Información y las Comunicaciones -TIC-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_x000a_- Documento de análisis de errores _x000a_- Proyecto reformulado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n v="193"/>
    <s v="UPYP-G014"/>
    <s v="Posibilidad de afectación reputacional por perdida de credibilidad y confianza de las entidades y la ciudadanía, debido a incumplimiento de compromisos en la gestión de asesorías y formulación e implementación de proyectos en materia de transformación digital"/>
    <x v="0"/>
    <s v="Usuarios, productos y prácticas"/>
    <x v="17"/>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
    <s v="-"/>
    <s v="-"/>
    <s v="-"/>
    <s v="-"/>
    <s v="-"/>
    <s v="- Reportar el riesgo materializado de Posibilidad de afectación reputacional por perdida de credibilidad y confianza de las entidades y la ciudadanía, debido a incumplimiento de compromisos en la gestión de asesorías y formulación e implementación de proyectos en materia de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y la ciudadanía, debido a incumplimiento de compromisos en la gestión de asesorías y formulación e implementación de proyectos en materia de transformación digital_x000a_- Causas de incumplimiento identificadas_x000a_- Acción formulada en el aplicativo Sistema Integrado de Gestión_x000a_- Plan de trabajo actualizado 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Identificación del riesgo_x000a_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n v="2"/>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
    <n v="181"/>
    <s v="FI-C028"/>
    <s v="Posibilidad de afectación económica (o presupuestal) por sanción de un ente de control o ente regulador, debido a decisiones ajustadas a intereses propios o de terceros en la ejecución de Proyectos en materia TIC y Transformación digital, para obtener dádivas o beneficios"/>
    <x v="1"/>
    <s v="Fraude interno"/>
    <x v="17"/>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uy baja (1)"/>
    <n v="0.2"/>
    <s v=""/>
    <s v=""/>
    <s v=""/>
    <s v=""/>
    <s v=""/>
    <s v=""/>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quot;Informe parcial/final del proyecto&quot; y el correo electrónico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Catastrófico (5)"/>
    <n v="1"/>
    <s v="Extremo"/>
    <s v="Se tienen dos actividades que actúan como puntos de control para prevención y detección del riesgo sin embargo, la zona con y sin controles permanece constante, ubicándose en zona extrema (1.5)"/>
    <s v="Reducir"/>
    <s v="- Sensibilizar cuatrimestralmente al equipo de la Alta Consejería Distrital de TIC sobre los valores de integridad."/>
    <s v="- Profesionales responsables de riesgos de la ACDTIC y Gestor de integridad"/>
    <s v="- PA230-015"/>
    <s v="- 535"/>
    <s v="- 1/04/2023"/>
    <s v="- 31/12/2023"/>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_x000a_- Jefe Oficina de la Alta Consejería Distrital de TIC_x000a__x000a__x000a__x000a__x000a__x000a__x000a_- Subsecretario(a) de Servicio a la Ciudadanía y Alto(a) Consejero(a) Distrital de Tecnologías de la Información y las Comunicaciones"/>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s v=""/>
    <s v="_x000a__x000a__x000a__x000a_"/>
    <s v=""/>
    <n v="8"/>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Fase: Actividad) Desarrollar el modelo de Gobierno Abierto con articulación y coordinación interinstitucional._x000a__x000a_- Formular, implementar y realizar seguimiento a las estrategias, lineamientos y proyectos en materia gobierno abierto y la transformación digital"/>
    <n v="194"/>
    <s v="EYADP-G117"/>
    <s v="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x v="0"/>
    <s v="Ejecución y administración de procesos"/>
    <x v="2"/>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 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Baja (2)"/>
    <n v="0.4"/>
    <s v="Leve (1)"/>
    <s v="Moderado (3)"/>
    <s v="Leve (1)"/>
    <s v="Leve (1)"/>
    <s v="Moderado (3)"/>
    <s v="Moderado (3)"/>
    <s v="Moderado (3)"/>
    <n v="0.6"/>
    <s v="Moderado"/>
    <s v="El proceso estima que el riesgo inherente se ubica en la zona moderada, debido a que la frecuencia con la que se realiza la actividad clave asociada al riesgo fue 5 veces en el último año, sin embargo, ante su materialización, podrían presentarse afectaciones en cuanto a imagen, información y cumplimiento."/>
    <s v="-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una vez recibida la programación de las acciones y compromisos del Plan de Acción General del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200 de 16 de junio de 2020,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200 de 16 de junio de 2020,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s v="- Oficina Asesora de Planeación_x000a_- Gerente del Proyecto   _x000a_- Gerente del Proyecto   _x000a_- Gerente del Proyecto   _x000a__x000a__x000a__x000a__x000a__x000a_- Oficina Asesora de Planeación"/>
    <s v="- Reporte de monitoreo indicando la materialización del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s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d v="2023-12-07T00:00:00"/>
    <s v="Identificación del riesgo_x000a_Análisis del riesgo_x000a_Establecimiento de controles_x000a_Valoración del riesgo"/>
    <s v="Se ajusta el nombre del riesgo._x000a_Se ajusta la calificación de la probabilidad y las perspectivas de impacto._x000a_Se ajustan los controles preventivos y detectivos, se incorporan los controles definidos en el procedimiento Formulación y seguimiento al Plan de Acción General de Gobierno Abierto de Bogotá (4202000-PR-101). Se ajustan los controles correctivos acorde con las acciones de contingencia definidas._x000a_La zona del riesgo se mantiene. El valor de la probabilidad cambia a 16,8% y el impacto a 25,3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pósito): Implementar un modelo de Gobierno Abierto de Bogotá que promueva una relación democrática, incluyente, accesible y transparente con la ciudadanía._x000a__x000a_- Formular, implementar y realizar seguimiento a las estrategias, lineamientos y proyectos en materia gobierno abierto y la transformación digital"/>
    <n v="195"/>
    <s v="EYADP-G118"/>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x v="2"/>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edia (3)"/>
    <n v="0.6"/>
    <s v="Leve (1)"/>
    <s v="Moderado (3)"/>
    <s v="Leve (1)"/>
    <s v="Leve (1)"/>
    <s v="Leve (1)"/>
    <s v="Moderado (3)"/>
    <s v="Moderado (3)"/>
    <n v="0.6"/>
    <s v="Moderado"/>
    <s v="El proceso estima que el riesgo inherente se ubica en la zona moderada, debido a que la frecuencia con la que se realiza la actividad clave asociada al riesgo fue 37 veces en el último año, sin embargo, ante su materialización, podrían presentarse afectaciones en cuanto a imagen y cumplimiento."/>
    <s v="- 1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se verifica la necesidad de aclaración, ajustes o precisiones al documento estratégico. Tipo: Correctivo Implementación: Manual_x000a_- 2 El mapa de riesgos del proceso de Gobierno abierto y relacionamiento con la Ciudadanía indica que el Gerente del Proyecto, autorizado(a) por Resolución 200 de 16 de junio de 2020, cada vez que se materialice el riesgo se verifica la realización de las acciones pertinent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Oficina Asesora de Planeación_x000a_- Gerente del Proyecto   _x000a_- Gerente del Proyecto   _x000a__x000a__x000a__x000a__x000a__x000a__x000a_- Oficina Asesora de Planeación"/>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d v="2023-12-07T00:00:00"/>
    <s v="Identificación del riesgo_x000a_Análisis del riesgo_x000a_Establecimiento de controles_x000a_Valoración del riesgo"/>
    <s v="Se ajusta el nombre del riesgo_x000a_Se ajusta la calificación de la probabilidad y las perspectivas de impacto._x000a_Se ajustan los controles preventivos y detectivos, se incorporar los controles definidos en el procedimiento Formulación y seguimiento al Plan de Acción General de Gobierno Abierto de Bogotá (4202000-PR-101)._x000a_La zona del riesgo se mantiene. El valor de la probabilidad cambia a 25,2% y el impacto a 33,7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4"/>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ducto): Documentos de lineamientos técnicos elaborados_x000a__x000a_- Formular, implementar y realizar seguimiento a las estrategias, lineamientos y proyectos en materia gobierno abierto y la transformación digital"/>
    <n v="196"/>
    <s v="EYADP-G119"/>
    <s v="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x v="0"/>
    <s v="Ejecución y administración de procesos"/>
    <x v="2"/>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Leve (1)"/>
    <s v="Moderado (3)"/>
    <s v="Leve (1)"/>
    <s v="Leve (1)"/>
    <s v="Menor (2)"/>
    <s v="Moderado (3)"/>
    <s v="Moderado (3)"/>
    <n v="0.6"/>
    <s v="Moderado"/>
    <s v="El proceso estima que el riesgo inherente se ubica en la zona moderada, debido a que la frecuencia con la que se realiza la actividad clave asociada al riesgo fue 2 veces en el último año, sin embargo, ante su materialización, podrían presentarse afectaciones en cuanto a imagen, información y cumplimiento."/>
    <s v="- 1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borrador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Tipo: Preventivo Implementación: Manual_x000a_- 2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oficial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200 de 16 de junio de 2020,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200 de 16 de junio de 2020,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s v="- Oficina Asesora de Planeación_x000a_- Gerente del Proyecto   _x000a_- Gerente del Proyecto   _x000a_- Gerente del Proyecto   _x000a__x000a__x000a__x000a__x000a__x000a_- Oficina Asesora de Planeación"/>
    <s v="- Reporte de monitoreo indicando la materialización del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d v="2023-12-07T00:00:00"/>
    <s v="Identificación del riesgo_x000a_Análisis del riesgo_x000a_Establecimiento de controles_x000a_Valoración del riesgo"/>
    <s v="Se ajusta el nombre del riesgo_x000a_Se ajusta la calificación de la probabilidad y las perspectivas de impacto._x000a_Se ajustan los controles preventivos y detectivos, se incorporar los controles definidos en el procedimiento Formulación y seguimiento al Plan de Acción General de Gobierno Abierto de Bogotá (4202000-PR-101)._x000a_La zona del riesgo se mantiene. El valor de la probabilidad cambia a 8,4% y el impacto a 25,3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14"/>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Servicio de ayuda humanitaria."/>
    <n v="198"/>
    <s v="EYADP-G120"/>
    <s v="Posibilidad de afectación económica (o presupuestal) por sanción de un ente de control, debido a fallas o deficiencias en el otorgamiento de la Atención o Ayuda Humanitaria Inmediata"/>
    <x v="0"/>
    <s v="Ejecución y administración de procesos"/>
    <x v="18"/>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9T00:00:00"/>
    <s v="Identificación del riesgo_x000a__x000a_Análisis de controles_x000a__x000a_"/>
    <s v="Se ajustan los controles, de acuerdo a la actualización del procedimiento._x000a_Se actualiza el nombre del proceso al cual esta asociado el riesgo."/>
    <d v="2023-07-07T00:00:00"/>
    <s v="Identificación del riesgo"/>
    <s v="Se modificó el nombre de la fase a que está asociado el riesgo, según el perfil del proyecto de inversión 7871."/>
    <s v=""/>
    <s v="_x000a__x000a__x000a__x000a_"/>
    <s v=""/>
    <n v="2"/>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e Acción Distrital y sus planes conexos en el marco de la política pública de víctimas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n v="199"/>
    <s v="EYADP-G121"/>
    <s v="Posibilidad de afectación reputacional por bajo nivel de implementación de la Política Publica de Víctimas en el Distrito Capital , debido a deficiencias en el seguimiento a la implementación del Plan de Acción Distrital a través del SDARIV"/>
    <x v="0"/>
    <s v="Ejecución y administración de procesos"/>
    <x v="18"/>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4120000-PR-324 actividad 10 indica que el profesional de la Alta Consejería de Paz, Ví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Preventivo Implementación: Manual_x000a_- 2 El procedimiento de Coordinación del Sistema Distrital de Asistencia, Atención y Reparación Integral a Víctimas 4120000-PR-324 actividad 10 indica que el profesional de la Alta Consejería de Paz, Ví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Paz, Víctimas y Reconciliación"/>
    <s v="- Jefe de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d v="2022-12-09T00:00:00"/>
    <s v="Identificación del riesgo_x000a__x000a_Análisis de controles_x000a__x000a_"/>
    <s v="Se ajustan los controles, de acuerdo a la actualización del procedimiento_x000a_Se actualiza el nombre del proceso al cual esta asociado el riesgo._x000a_"/>
    <d v="2023-09-13T00:00:00"/>
    <s v="Establecimiento de controles"/>
    <s v="Se modificó el control preventivo 1 con código 1311 y 2 detectivo con código 1312, en cuanto a la responsabilidad de la aplicación teniendo en cuenta que es responsabilidad del profesional de la Oficina Alta de Paz, Víctimas y Reconciliación, en concordancia con el procedimiento Coordinación del Sistema Distrital de Asistencia, Atención y Reparación Integral a Víctimas (4120000-PR-324) versión 5."/>
    <s v=""/>
    <s v="_x000a__x000a__x000a__x000a_"/>
    <s v=""/>
    <s v=""/>
    <s v="_x000a__x000a__x000a__x000a_"/>
    <s v=""/>
    <s v=""/>
    <s v="_x000a__x000a__x000a__x000a_"/>
    <s v=""/>
    <n v="6"/>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n v="197"/>
    <s v="FI-C029"/>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x v="18"/>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1.Validar la caracterización inicial de los ciudadanos, verificando de manera automática que todos los campos obligatorios estén diligenciados, además, restringir caracteres especiales que pueden generar inconsistencias en la información._x000a_2. Frente a los criterios para el otorgamiento de ayuda y atención humanitaria inmediata, validar de manera automática los criterios de temporalidad y competencia, de acuerdo a la información consumida del web service del  aplicativo externo VIVANTO, el cual es fuente principal de la información para el proceso de evaluación. _x000a_3. Verificar si los criterios de otorgar ayuda humanitaria se cumplen, arrojando el resultado de la evaluación con un no procede para el otorgamiento, generando el acta de evaluación con el resultado._x000a_4. Generar la tasación de manera automática, validando la caracterización del sistema familiar, sus necesidades especiales y la cantidad de integrantes."/>
    <s v="- Director de Reparación Integral"/>
    <s v="- PA230-023"/>
    <s v="- 545"/>
    <s v="- 1/02/2023"/>
    <s v="- 31/03/2023"/>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Paz, Víctimas y Reconciliación,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d v="2022-12-09T00:00:00"/>
    <s v="Identificación del riesgo_x000a__x000a_Análisis de controles_x000a__x000a_Tratamiento del riesgo"/>
    <s v="Se ajustan los controles, de acuerdo a la actualización del procedimiento_x000a_Se actualiza el nombre del proceso al cual esta asociado el riesgo._x000a_Se formula la acción de tratamiento a 2023"/>
    <s v=""/>
    <s v="_x000a__x000a__x000a__x000a_"/>
    <s v=""/>
    <s v=""/>
    <s v="_x000a__x000a__x000a__x000a_"/>
    <s v=""/>
    <s v=""/>
    <s v="_x000a__x000a__x000a__x000a_"/>
    <s v=""/>
    <n v="6"/>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n v="200"/>
    <s v="O-P005"/>
    <s v="Posibilidad de afectación reputacional por pérdida de la credibilidad ante las entidades y organismos distritales, debido a  fallas al estructurar, articular y orientar la implementación de estrategias"/>
    <x v="2"/>
    <s v="Operacionales"/>
    <x v="19"/>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
    <s v="-"/>
    <s v="-"/>
    <s v="-"/>
    <s v="-"/>
    <s v="-"/>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la fase (propósito): Fortalecer las capacidades institucionales para una Gestión pública efectiva y articulada, orientada a la generación de valor público para los grupos de interé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2"/>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y asistencia técnica."/>
    <n v="201"/>
    <s v="O-P006"/>
    <s v="Posibilidad de afectación reputacional por perdida de  confianza de las entidades distritales, debido a que los productos y servicios  del proyecto  generen impactos  adversos en la gestión  para  las entidades "/>
    <x v="2"/>
    <s v="Operacionales"/>
    <x v="19"/>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
    <s v="-"/>
    <s v="-"/>
    <s v="-"/>
    <s v="-"/>
    <s v="-"/>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la fase (componente): Lineamientos técnicos y asistencia técnic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2"/>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s (actividades) del proyecto de inversión:_x000a_1. Desarrollar acciones de participación en redes de ciudad, campañas y plataformas de organismos multilaterales._x000a_2. Desarrollar acciones para la sostenibilidad y mejoramiento del desempeño y la gestión pública distrital._x000a_3. Desarrollar acciones tendientes a la tecnificación, productividad y mejoramiento de la Imprenta Distrital._x000a_4. Formular y actualizar lineamientos técnicos archivísticos, estrategias de seguimiento y medición a la implementación de la política archivística en el Distrito Capital._x000a_5. Generar acciones para el aprovechamiento de la información de relacionamiento y la cooperación internacional._x000a_6. Hacer seguimiento al funcionamiento de las instancias de Coordinación._x000a_7. Realizar actividades de los productos del Plan de acción de la política de transparencia y su seguimiento._x000a_8. Realizar las acciones generales de acompañamiento y seguimiento a los proyectos, asuntos y temas estratégicos de la administración distrital._x000a_9. Realizar los diseños requeridos de la Red Distrital de Archivos y la implementación del componente de Archivos Públicos abiertos._x000a_10. Realizar procesos de caracterización, procesamiento, acceso y puesta al servicio del patrimonio documental del Distrito Capital._x000a_11. Realizar seguimiento y evaluación para la gestión del conocimiento y la innovación._x000a_12. Desarrollar instrumentos para formalizar las relaciones con actores internacionales._x000a_13. Desarrollar investigación, promoción, divulgación y pedagogía del patrimonio documental y la memoria histórica de Bogotá._x000a_14. Desarrollar un ecosistema de gestión de conocimiento e innovación._x000a_15. Desarrollar un plan para la consolidación de la gestión de documentos electrónicos de archivo en el Distrito Capital._x000a_16. Desarrollar una estrategia de análisis de información y datos en transparencia para articular las iniciativas de las entidades distritales._x000a_17. Fortalecer el funcionamiento del Sistema de Coordinación Distrital._x000a_18. Implementar el modelo de asistencia técnica focalizada que permita apoyar a las entidades y organismos distritales en la implementación de la política de archivos en el Distrito Capital._x000a_19. Implementar una estrategia de promoción de ciudad a través de la gestión de actividades en Bogotá y en el exterior._x000a_20. Posicionar a la Imprenta Distrital como un aliado estratégico, para visibilizar la gestión, desempeño y transparencia pública._x000a_21. Realizar un programa de Teletrabajo sobre la planta laboral en entidades y organismos distritales._x000a_22. Ejecutar acciones para la negociación, diálogo y concertación sindical en el Distrito Capital._x000a_23. Implementar un plan de relacionamiento y cooperación internacional del distrito."/>
    <n v="202"/>
    <s v="O-P007"/>
    <s v="Posibilidad de afectación reputacional por incumplimiento en la ejecución de las actividades del proyecto , debido a una deficiente gestión en la planeación y seguimiento de las metas del proyecto"/>
    <x v="2"/>
    <s v="Operacionales"/>
    <x v="19"/>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
    <s v="-"/>
    <s v="-"/>
    <s v="-"/>
    <s v="-"/>
    <s v="-"/>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el riesgo a todas las fases (actividades) del proyecto de inversión 7868 Desarrollo Institucional para una Gestión Pública Eficiente a este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n v="22"/>
  </r>
</pivotCacheRecords>
</file>

<file path=xl/pivotCache/pivotCacheRecords2.xml><?xml version="1.0" encoding="utf-8"?>
<pivotCacheRecords xmlns="http://schemas.openxmlformats.org/spreadsheetml/2006/main" xmlns:r="http://schemas.openxmlformats.org/officeDocument/2006/relationships" count="88">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5"/>
    <s v="EYADP-G067"/>
    <s v="Posibilidad de afectación económica (o presupuestal) por fallo judicial en contra de los intereses de la entidad, debido a errores (fallas o deficiencias) en el trámite de los procesos disciplinarios "/>
    <x v="0"/>
    <s v="Ejecución y administración de procesos"/>
    <s v="Oficina de Control Disciplinario Interno, Oficina Jurídica y Despacho de la Secretaría General."/>
    <s v="- Alta rotación de personal generando retrasos en la curva de aprendizaje._x000a_- No se cuenta con   equipos asignados a todos los/as servidores/as. Los equipos (su mayoría) no cuentan con los dispositivos requeridos para operar bajo las nuevas condiciones de trabajo (micrófonos, cámaras, entre otros)_x000a__x000a__x000a_- Errores (fallas o deficiencias) en la conformación del expediente disciplinario._x000a__x000a__x000a__x000a__x000a__x000a__x000a_"/>
    <s v="- Ataques informáticos a la Infraestructura de la entidad. _x000a__x000a__x000a__x000a_ _x000a__x000a__x000a__x000a__x000a_- Interactúen con las anteriores, generando posibles pérdidas de informa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el pago de indemnizaciones por acciones legales en los procesos disciplinarios."/>
    <s v="- _x0009_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 Tipo: Preventivo Implementación: Manual. _x000a_- 2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Tipo: Preventivo Implementación: Manu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Preventivo Implementación: Manual_x000a_- 4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5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 Tipo: Preventivo Implementación: Manual_x000a_- 6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7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8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 Tipo: Preventivo Implementación: Manual_x000a_- 9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10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11 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_x000a__x000a__x000a__x000a__x000a__x000a__x000a__x000a_"/>
    <s v="- Preventivo_x000a_- Preventivo_x000a_- Preventivo_x000a_- Detectivo_x000a_- Preventivo_x000a_- Preventivo_x000a_- Detectivo_x000a_- Preventivo_x000a_- Detectivo_x000a_- Detectivo_x000a_- Detectivo_x000a__x000a__x000a__x000a__x000a__x000a__x000a__x000a__x000a_"/>
    <s v="25%_x000a_25%_x000a_25%_x000a_15%_x000a_25%_x000a_2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30%_x000a_40%_x000a_40%_x000a_30%_x000a_40%_x000a_30%_x000a_30%_x000a_30%_x000a__x000a__x000a__x000a_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 Tipo: Correctivo Implementación: Manual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7048843519999998E-3"/>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riesgo Posibilidad de afectación económica (o presupuestal) por fallo judicial en contra de los intereses de la entidad, debido a errores (fallas o deficiencias) en el trámite de los procesos disciplinarios "/>
    <s v="- Oficina de Control Disciplinario Interno, Oficina Jurídica, Despacho de la Secretaría General._x000a_- Profesionales, Jefe Oficina de Control Disciplinario Interno, Jefe Oficina Jurídica y/o Asesor del Despacho de la Secretaría General._x000a_- Profesionales, Jefe Oficina de Control Disciplinario Interno, Jefe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Oficina Jurídica, Despacho de la Secretaría General."/>
    <s v="- Reporte de monitoreo indicando la materialización del riesgo de Posibilidad de afectación económica (o presupuestal) por fallo judicial en contra de los intereses de la entidad, debido a errores (fallas o deficiencias) en el trámite de los procesos disciplinarios _x000a_- Acta de reunión con el análisis y plan de acción a seguir para subsanar el correspondiente error._x000a_- Auto o decisión subsanando el error y/o falla procedimental._x000a_- Memorando comunicando a la Oficina Jurídica._x000a__x000a__x000a__x000a__x000a__x000a_- Riesgo de Posibilidad de afectación económica (o presupuestal) por fallo judicial en contra de los intereses de la entidad, debido a errores (fallas o deficiencias) en el trámite de los procesos disciplinarios ,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
    <d v="2023-11-28T00:00:00"/>
    <s v="Establecimiento de controles_x000a_Valoración del riesgo"/>
    <s v="Se retiran los controles asociados al procedimiento Proceso Disciplinario Verbal 2210113-PR-008, ya que fue eliminado._x000a_Valoración del riesgo"/>
    <s v=""/>
    <s v="_x000a__x000a__x000a__x000a_"/>
    <s v=""/>
    <s v=""/>
    <s v="_x000a__x000a__x000a__x000a_"/>
    <s v=""/>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según el procedimiento ordinario (Ley 734 de 2002)"/>
    <n v="116"/>
    <s v="EYADP-G068"/>
    <s v="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x v="0"/>
    <s v="Ejecución y administración de procesos"/>
    <s v="Oficina de Control Disciplinario Interno."/>
    <s v="- Alta rotación de personal generando retrasos en la curva de aprendizaje._x000a_- Dificultades en la transferencia de conocimiento entre los servidores que se vinculan y retiran de la entidad._x000a_- Los expedientes no cuentan con la custodia adecuada y/o descuido de los/as servidores/as en el manejo de información reservada._x000a__x000a__x000a__x000a__x000a__x000a__x000a_"/>
    <s v="- Ataques informáticos a la Infraestructura de la entidad. _x000a__x000a__x000a__x000a_ _x000a__x000a__x000a__x000a_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Único Disciplinario y el Código General Disciplinario._x000a_- Investigaciones disciplinarias por violación a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Tipo: Preventivo Implementación: Manual_x000a_- 2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 y consecuencias._x000a_Se incluyen un detectivo relacionado con el procedimiento de aplicación de la etapa de instrucción._x000a_Se ajustan los controles correctivos y el plan de contingencia, ajustando el nombre del responsable al Jefe de la Oficina de Control Disciplinario Interno"/>
    <d v="2023-11-28T00:00:00"/>
    <s v="Establecimiento de controles_x000a_Valoración del riesgo"/>
    <s v="Se retiran los controles asociados al procedimiento Proceso Disciplinario Verbal 2210113-PR-008, ya que fue eliminado._x000a_Se ajusta la probabilidad a 17,64%)."/>
    <s v=""/>
    <s v="_x000a__x000a__x000a__x000a_"/>
    <s v=""/>
    <s v=""/>
    <s v="_x000a__x000a__x000a__x000a_"/>
    <s v=""/>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n v="113"/>
    <s v="EYADP-C006"/>
    <s v="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x v="1"/>
    <s v="Ejecución y administración de procesos"/>
    <s v="Oficina de Control Disciplinario Interno, Oficina Jurídica y Despacho de la Secretaría General."/>
    <s v="- Alta rotación de personal generando retrasos en la curva de aprendizaje._x000a_- Dificultades en la transferencia de conocimiento entre los servidores que se vinculan y retiran de la entidad._x000a_- Presentarse una situación de conflicto de interés y no manifestarlo._x000a_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reputacional por impunidad disciplinaria._x000a_- Investigación disciplinaria por parte de un ente de control que corresponda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Preventivo Implementación: Manual_x000a_- 2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4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5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7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8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Detectivo_x000a_- Preventivo_x000a_- Detectivo_x000a_- Preventivo_x000a_- Detectivo_x000a_- Preventivo_x000a_- Detectivo_x000a__x000a__x000a__x000a__x000a__x000a__x000a__x000a__x000a__x000a__x000a__x000a_"/>
    <s v="25%_x000a_15%_x000a_25%_x000a_15%_x000a_25%_x000a_15%_x000a_2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30%_x000a_40%_x000a_30%_x000a_40%_x000a_30%_x000a_40%_x000a_30%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 Tipo: Correctivo Implementación: Manual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2233919999999977E-3"/>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e implementar una estrategia de divulgación, en materia preventiva disciplinaria, dirigida a los funcionarios y colaboradores de la Secretaría General._x000a_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
    <s v="- Jefe de la Oficina de Control Disciplinario Interno_x000a__x000a_- Jefe de la Oficina de Control Disciplinario Interno"/>
    <s v="- PA230-028"/>
    <s v="- 554_x000a__x000a_- 555"/>
    <s v="- 13/02/2023_x000a__x000a_- 1/04/2023"/>
    <s v="- 30/11/2023_x000a__x000a_- 31/12/2023"/>
    <s v="- Reportar 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riesgo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s v="- Oficina de Control Disciplinario Interno, Oficina Jurídica y Despacho de la Secretaría General._x000a_- Jefe Oficina de Control Disciplinario Interno._x000a_- Jefe de la Oficina de Control Disciplinario Interno, Jefe de la Oficina Jurídica y/o Despacho de la Secretaría General._x000a__x000a__x000a__x000a__x000a__x000a__x000a_- Oficina de Control Disciplinario Interno, Oficina Jurídica y Despacho de la Secretaría General."/>
    <s v="- Notificación realizada d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Riesg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d v="2022-07-06T00:00:00"/>
    <s v="_x000a__x000a__x000a__x000a_Tratamiento del riesgo"/>
    <s v="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
    <d v="2022-12-02T00:00:00"/>
    <s v="Identificación del riesgo_x000a__x000a_Análisis de controles_x000a__x000a_Tratamiento del riesgo"/>
    <s v="Se actualiza el contexto del proceso._x000a_Se actualiza la actividad clave según la nueva ficha de caracterización del proceso._x000a_Se actualiza las causas internas._x000a_Se incluyen los controles preventivos y detectivos relacionados con los procedimientos aplicación de la etapa de instrucción, aplicación de la etapa de juzgamiento juicio ordinario, aplicación de la etapa de juzgamiento juicio verbal y aplicación segunda instancia._x000a_Se ajustan los controles correctivos, el plan de contingencia, incluyendo a la Oficina Jurídica y al Despacho de la Secretaría General._x000a_Se definen las acciones de tratamiento a 2023 por ser un riesgo de corrupción"/>
    <d v="2023-11-28T00:00:00"/>
    <s v="Establecimiento de controles_x000a_Valoración del riesgo"/>
    <s v="Se retiran los controles asociados al procedimiento Proceso Disciplinario Verbal 2210113-PR-008, ya que fue eliminado._x000a_Se ajusta la probabilidad a 0,622%)."/>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actividad: Diseñar e implementar una estrategia para el monitoreo del cumplimiento de las metas del Plan Distrital de Desarrollo y las acciones de políticas públicas distritales a cargo de la Entidad."/>
    <n v="117"/>
    <s v="EYADP-G069"/>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Oficina Asesora de Planeación"/>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3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4 El procedimiento formulación, programación y seguimiento a los proyectos de inversión (4202000-PR-348) actividad 19, indica que Los profesionales de la Oficina Asesora de Planeación, autorizado(a) por el (la)    Jefe    de    la    Oficina    asesora    de Planeación , de acuerdo con el cronograma establecido  verifican   la       información cuantitativa   y   cualitativa   registrada, así como los soportes, estén acordes con la programación del proyecto de inversión. La(s) fuente(s) de información utilizadas es(son) los soportes de cumplimiento remitidos por los        proyectos, las        herramientas presupuestales, hoja   de   programación   y reporte   del   formato   FT-1006. En caso de evidenciar observaciones, desviaciones o diferencias, se envían mediante correo electrónico y se regresa a la actividad reportar el seguimiento a proyectos de inversión. De lo contrario, se remite  memorando del proceso de retroalimentación y continua con el registro de información en los sistemas dispuestos por la Secretaría Distrital de Planeación_x000a__x000a_Queda como evidencia Correo electrónico con observaciones Memorando 2211600-FT-011 de retroalimentación._x000a_- 5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6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 7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_x0009_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_x000a_- 8 El procedimiento Elaboración y Seguimiento del Plan Estratégico de TI basado en la arquitectura empresarial (4204000-PR-116) PC#14  (Evaluar la ejecución del_x000a_PETI) indica que El Profesional designado por la Oficina TIC, autorizado(a) por  jefe de la Oficina de Tecnologías de la información y las comunicaciones, trimestralmente verifica el_x000a_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Detectivo_x000a_- Preventivo_x000a_- Detectivo_x000a_- Detectivo_x000a_- Detectivo_x000a_- Detectivo_x000a__x000a__x000a__x000a__x000a__x000a__x000a__x000a__x000a__x000a__x000a__x000a_"/>
    <s v="25%_x000a_25%_x000a_1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30%_x000a_40%_x000a_30%_x000a_30%_x000a_30%_x000a_30%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521248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
    <s v="-"/>
    <s v="-"/>
    <s v="-"/>
    <s v="-"/>
    <s v="-"/>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3 actividades de control relacionadas con la formulación del PETI, las cuales ya se encuentran incluidas en el ID 118 del proceso Direccionamiento Estratégico. Se eliminaron 5 actividades de control relacionadas con el seguimiento de los planes institucionales de la Dirección de Talento Humano, las cuales ya se encuentran incluidas en el mapa de riegos del proceso gestión del Talento Humano."/>
    <d v="2023-08-31T00:00:00"/>
    <s v="Identificación del riesgo"/>
    <s v="Se asocia el riesgo a la fase (actividad) denominada “Diseñar e implementar una estrategia para el monitoreo del cumplimiento de las metas del Plan Distrital de Desarrollo y las acciones de políticas públicas distritales a cargo de la Entidad” del proyecto de inversión 7873 &quot;Fortalecimiento de la capacidad institucional de la Secretaría General&quot;."/>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componente): Fortalecer la planeación institucional de la Entidad de acuerdo con las necesidades y nuevas realidades, soportada en un esquema de medición, seguimiento y mejora continua."/>
    <n v="118"/>
    <s v="EYADP-G070"/>
    <s v="Posibilidad de afectación reputacional por Pérdida de credibilidad de los grupos de valor y partes interesadas, debido a errores fallas o deficiencias  en  la formulación y actualización de la planeación institucional"/>
    <x v="0"/>
    <s v="Ejecución y administración de procesos"/>
    <s v="Oficina Asesora de Planeación"/>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Queda como evidencia la matriz de plan de acción institucional y evidencia Reunión 2213100-FT-449 de revisión del plan de acción consolidado._x000a_- 2 El procedimiento anteproyecto de presupuesto (22114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De lo contrario, continua con la actividad consolidar la información del anteproyecto de presupuesto. _x000a_Queda como evidencia los correos electrónicos de solicitud de ajustes o la justificación técnica, legal y financiera (4202000-FT-1197) y los documentos soporte para la formulación de anteproyecto de presupuesto._x000a_- 3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en caso de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La(s) fuente(s) de información utilizadas es(son) el Plan de Desarrollo vigente y las orientaciones metodológicas emitidas. En caso de evidenciar observaciones, desviaciones o diferencias, se remiten a la/s dependencia/s que formulan el proyecto de inversión mediante correo electrónico y regresa a la actividad de diligenciar los instrumentos para la formulación de proyectos de inversión. De lo contrario, se remite correo electrónico informando del registro a realizar de los proyectos de inversión y continua con la viabilización del proyecto de inversión en el sistema respectivo y envío de las fichas a los gerentes._x000a_Queda como evidencia el correo electrónico con observaciones o informando el registro del proyecto de inversión y las fichas de proyecto en las herramientas dispuestas por la Secretaría Distrital de Planeación registradas._x000a_- 4 El procedimiento formulación, programación y seguimiento a los proyectos de inversión (4202000-PR-348) actividad 10, indica que Los profesionales de la Oficina Asesora de Planeación, autorizado(a) por el (la)    Jefe    de    la    Oficina    asesora    de Planeación , cada vez que se requiera durante la formulación del proyecto de inversión verifican que la información registrada en las fichas hoja de vida de metas o indicadores se encuentre coherente con la información registrada en las Fichas de proyecto de inversión de los sistemas de nivel Distrital y Nacional y el plan de desarrollo. La(s) fuente(s) de información utilizadas es(son) las fichas de proyecto de inversión y el Plan Distrital de Desarrollo. En caso de evidenciar observaciones, desviaciones o diferencias, se deben enviar a través de correo electrónico y se regresa a la actividad elaborar las hojas de vida de metas o indicadores del proyecto de inversión. De lo contrario, remite memorando de respuesta a la radicación de las hojas de vida de metas o indicadores, y continúa con la actividad, revisar, actualizar y socializar la metodología para la programación y seguimiento de los proyectos de inversión para la vigencia_x000a_Queda como evidencia el correo electrónico remitiendo las observaciones y memorando de respuesta a la radicación de las hojas de vida de metas o indicadores._x000a_- 5 El procedimiento formulación, programación y seguimiento a los proyectos de inversión (4202000-PR-348) actividad 13, indica que Los profesionales de la Oficina Asesora de Planeación, autorizado(a) por el (la)    Jefe    de    la    Oficina    asesora    de Planeación , Cada año en el marco de la programación del plan de acción  verifican que la programación de la vigencia sea coherente con los criterios establecidos por la oficina asesora de planeación, identificando la coherencia con las fichas del proyecto de inversión, el plan de desarrollo vigente y las fichas de hoja de vida de metas e indicadores. . La(s) fuente(s) de información utilizadas es(son) las fichas de proyecto de inversión y el Plan Distrital de Desarrollo y las fichas de hoja de vida de metas e indicadores. En caso de evidenciar observaciones, desviaciones o diferencias, se deben enviar a través de correo electrónico y se regresa a la actividad elaborar y remitir la programación. De lo contrario, se remite memorando de respuesta a la radicación de la programación y continúa con la actividad elaborar y enviar cronograma de seguimiento y monitoreo a los proyectos de inversión_x000a_Queda como evidencia Correo electrónico con observaciones Memorando de respuesta a la radicación de la programación._x000a_- 6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 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7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s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Quedan como evidencias correo electrónico notificando el registro de los movimientos presupuestales o los ajustes a partir de las diferencias encontradas._x000a_- 8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 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 10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_x000a_- 11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_x000a_- 12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s v="- Documentado_x000a_- Documentado_x000a_- Documentado_x000a_- Documentado_x000a_- Documentado_x000a_- Documentado_x000a_- Documentado_x000a_- Documentado_x000a_- Documentado_x000a_- Documentado_x000a_- Documentado_x000a_- Documentado"/>
    <s v="- Continua_x000a_- Continua_x000a_- Continua_x000a_- Continua_x000a_- Continua_x000a_- Continua_x000a_- Continua_x000a_- Continua_x000a_- Continua_x000a_- Continua_x000a_- Continua_x000a_- Continua"/>
    <s v="- Con registro_x000a_- Con registro_x000a_- Con registro_x000a_- Con registro_x000a_- Con registro_x000a_- Con registro_x000a_- Con registro_x000a_- Con registro_x000a_- Con registro_x000a_- Con registro_x000a_- Con registro_x000a_- Con registro"/>
    <s v="- Preventivo_x000a_- Preventivo_x000a_- Preventivo_x000a_- Detectivo_x000a_- Detectivo_x000a_- Detectivo_x000a_- Detectivo_x000a_- Detectivo_x000a_- Preventivo_x000a_- Preventivo_x000a_- Preventivo_x000a_- Preventivo"/>
    <s v="25%_x000a_25%_x000a_25%_x000a_15%_x000a_15%_x000a_15%_x000a_15%_x000a_15%_x000a_25%_x000a_25%_x000a_25%_x000a_25%"/>
    <s v="- Manual_x000a_- Manual_x000a_- Manual_x000a_- Manual_x000a_- Manual_x000a_- Manual_x000a_- Manual_x000a_- Manual_x000a_- Manual_x000a_- Manual_x000a_- Manual_x000a_- Manual"/>
    <s v="15%_x000a_15%_x000a_15%_x000a_15%_x000a_15%_x000a_15%_x000a_15%_x000a_15%_x000a_15%_x000a_15%_x000a_15%_x000a_15%"/>
    <s v="40%_x000a_40%_x000a_40%_x000a_30%_x000a_30%_x000a_30%_x000a_30%_x000a_30%_x000a_40%_x000a_40%_x000a_40%_x000a_40%"/>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41E-4"/>
    <s v="Menor (2)"/>
    <n v="0.33750000000000002"/>
    <s v="Bajo"/>
    <s v="El proceso estima que el riesgo continúa en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Teniendo en cuenta la actualización de los procedimientos, Formulación, programación y seguimiento a los proyectos de inversión (4202000-PR-348) y Anteproyecto de presupuesto (4202000- PR-027) se actualizaron los controles. Del mismo se eliminaron los controles asociados al procedimiento Gestión del riesgos (4202000-PR-214) con miras a la implementación del nuevo modelo de operación por proceso."/>
    <d v="2022-12-16T00:00:00"/>
    <s v="Identificación del riesgo_x000a__x000a_Análisis de controles_x000a__x000a_"/>
    <s v="Se actualizó la actividad clave del proceso_x000a_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d v="2023-04-21T00:00:00"/>
    <s v="Establecimiento de controles"/>
    <s v="Se  eliminaron 2 actividades de control relacionadas con la ejecución del PETI, las cuales ya se encuentran incluidas en el ID 117 del proceso Direccionamiento Estratégico."/>
    <d v="2023-08-31T00:00:00"/>
    <s v="Identificación del riesgo"/>
    <s v="Se asocia el riesgo a la fase (componente) denominada “Fortalecer la planeación institucional de la Entidad de acuerdo con las necesidades y nuevas realidades, soportada en un esquema de medición, seguimiento y mejora continua” del proyecto de inversión 7873 &quot;Fortalecimiento de la capacidad institucional de la Secretaría General&quot;."/>
    <d v="2023-11-10T00:00:00"/>
    <s v="Establecimiento de controles_x000a__x000a_Valoración del riesgo"/>
    <s v="Se retiran los controles Id 1033 número 13, Id 1034 número 14, Id 1035 número 15 y Id 1036 número 16, pasando al riesgo Id 159 del proceso Gestión del Talento Humano._x000a_Cambia el valor de la probabilidad a 0.094%, ubicando el riesgo en el mismo cuadrante y zona baja."/>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Ejecutar las auditorías internas de gestión, seguimientos y realizar informes de ley"/>
    <n v="120"/>
    <s v="EYADP-G071"/>
    <s v="Posibilidad de afectación reputacional por la no detección de desviaciones críticas en la muestra establecida para las unidades auditables, debido a errores en la aplicación de los controles claves del proceso auditor"/>
    <x v="0"/>
    <s v="Ejecución y administración de procesos"/>
    <s v="Oficina de Control Inter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Menor (2)"/>
    <s v="Moderado (3)"/>
    <s v="Leve (1)"/>
    <s v="Menor (2)"/>
    <s v="Moderado (3)"/>
    <n v="0.6"/>
    <s v="Moderado"/>
    <s v="El proceso estima que el riesgo inherente se ubica en la zona moderada, debido a que la frecuencia con la que se realiza la actividad clave asociada al riesgo es mensual, sin embargo, ante su materialización, podría presentarse afectaciones en la operatividad generando reproceso de actividades y aumento de carga operativ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se aclaren inquietudes,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las observaciones para su ajuste, dentro del documento. De lo contrario, se aprueba el informe preliminar y se remite mediante memorand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mapa de riesgos del proceso Evaluación del Sistema de Control Interno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800000000000001"/>
    <s v="Menor (2)"/>
    <n v="0.33750000000000002"/>
    <s v="Bajo"/>
    <s v="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d v="2022-12-09T00:00:00"/>
    <s v="Identificación del riesgo_x000a__x000a_Análisis de controles_x000a__x000a_"/>
    <s v="Se ajusta la matriz DOFA._x000a_Se asocia el riesgo a la nueva estructura del proceso._x000a_Se ajusta la definición de controles."/>
    <d v="2023-10-24T00:00:00"/>
    <s v="Análisis antes de controles_x000a__x000a_Valoración del riesgo"/>
    <s v="Se ajusta el valor de la probabilidad, teniendo en cuenta que la actividad clave se ejecuta durante el transcurso del mes (12 veces). _x000a_El riesgo se ubica en la zon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
    <s v="Jefe Oficina de Control Interno"/>
    <s v="Evaluación"/>
    <s v="Ejecutar las auditorías internas de gestión, seguimientos y realizar informes de ley "/>
    <n v="119"/>
    <s v="EYADP-C008"/>
    <s v="Posibilidad de afectación reputacional por uso indebido de información privilegiada para beneficio propio o de un tercero, debido a debilidades en el proceder ético del auditor"/>
    <x v="1"/>
    <s v="Ejecución y administración de procesos"/>
    <s v="Oficina de Control Inter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
    <s v="- Jefe de la Oficina de Control Interno"/>
    <s v="- PA230-008"/>
    <s v="- 527"/>
    <s v="- 1/08/2023"/>
    <s v="- 30/08/2023"/>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d v="2022-12-09T00:00:00"/>
    <s v="Identificación del riesgo_x000a__x000a_Análisis de controles_x000a__x000a_Tratamiento del riesgo"/>
    <s v="Se ajusta la matriz DOFA._x000a_Se asocia el riesgo a la nueva estructura del proceso._x000a_Se ajusta la definición de controles._x000a_Se define la propuesta de acciones de tratamiento 2023."/>
    <s v=""/>
    <s v="_x000a__x000a__x000a__x000a_"/>
    <s v=""/>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3"/>
    <s v="EYADP-G072"/>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Dirección Distrital de Archivo de Bogotá"/>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2213100-FT-449 socialización de control de calidad a unidades documentales ordenadas y clasificadas. De lo contrario, queda como evidencia &quot;Evidencia Reunión&quot; 2213100-FT-449 socialización de control de calidad a unidades documentales ordenadas y clasificada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2213100-FT-449 socialización de control de calidad a unidades documentales descritas. De lo contrario, queda como evidencia &quot;Evidencia Reunión&quot; 2213100-FT-449 socialización de control de calidad a unidades documentales descritas.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_x0009__x0009_. En caso de evidenciar observaciones, desviaciones o diferencias, se registran en el formato Control microbiológico de calidad de documentación saneada 2215100-FT-205. De lo contrario, queda como evidencia el registro de la conformidad en el formato Control microbiológico de calidad de documentación saneada 2215100-FT-205.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Preventivo_x000a_- Detectivo_x000a_- Detectivo_x000a_- Detectivo_x000a_- Detectivo_x000a__x000a__x000a__x000a__x000a__x000a__x000a_"/>
    <s v="25%_x000a_25%_x000a_25%_x000a_25%_x000a_25%_x000a_15%_x000a_15%_x000a_15%_x000a_2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40%_x000a_30%_x000a_30%_x000a_30%_x000a_30%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8423222207999998E-3"/>
    <s v="Menor (2)"/>
    <n v="0.25312499999999999"/>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Fortalecimiento de la Gestión Pública"/>
    <s v="- Subsecretario(a) Distrital de Fortalecimiento Institucional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Subsecretario(a) Distrital de Fortalecimiento Institucional"/>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d v="2022-09-30T00:00:00"/>
    <s v="_x000a__x000a_Análisis de controles_x000a__x000a_"/>
    <s v="Se modificaron controles preventivos y detectivos en su redacción y características, de acuerdo con la actualización de los procedimientos PR-282, PR-362, PR-073 e instructivo IN-044."/>
    <d v="2022-12-02T00:00:00"/>
    <s v="Identificación del riesgo_x000a__x000a__x000a__x000a_Tratamiento del riesgo"/>
    <s v="Se asocia el riesgo al nuevo Mapa de procesos de la Secretaría General. "/>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4"/>
    <s v="EYADP-G073"/>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Dirección Distrital de Archivo de Bogotá"/>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s visitas guiadas  asociada al riesgo se presentó 41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_x000a_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Fortalecimiento de la Gestión Pública"/>
    <s v="- Subsecretario(a) Distrital de Fortalecimiento Institucional_x000a_- Profesional Universitario de la Dirección Distrital de Archivo de Bogotá_x000a_- Profesional Universitario de la Dirección Distrital de Archivo de Bogotá_x000a__x000a__x000a__x000a__x000a__x000a__x000a_- Subsecretario(a) Distrital de Fortalecimiento Institucional"/>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Fortalecimiento de la Gestión Pública, actualizado."/>
    <d v="2021-12-22T00:00:00"/>
    <s v="Identificación del riesgo_x000a_Análisis antes de controles_x000a_Análisis de controles_x000a_Análisis después de controles_x000a_Tratamiento del riesgo"/>
    <s v="Creación del Riesgo"/>
    <d v="2022-09-30T00:00:00"/>
    <s v="_x000a__x000a_Análisis de controles_x000a__x000a_"/>
    <s v="Se modificaron controles preventivos y detectivos en su redacción y características, de acuerdo con la actualización del  instructivo de Visitas guiadas en el Archivo de Bogotá 4213200-IN-071 "/>
    <d v="2022-12-02T00:00:00"/>
    <s v="Identificación del riesgo_x000a_Análisis antes de controles_x000a__x000a__x000a_"/>
    <s v="Se asocia el riesgo al nuevo Mapa de procesos de la Secretaría General. _x000a_Se realiza análisis antes de controles verificando el impacto y probabilidad ya que disminuyó debido a que no se ha materializado el riesgo en la v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1"/>
    <s v="FI-C017"/>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Dirección Distrital de Archivo de Bogotá"/>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el procedimiento Consulta de los Fondos Documentales Custodiados por el Archivo de Bogotá 2215100-PR-082 fortaleciendo las actividades para mitigar el riesgo._x000a__x000a_- Actualizar el procedimiento Gestión de las solicitudes internas de documentos históricos 4213200-PR-375 fortaleciendo las actividades para mitigar el riesgo."/>
    <s v="- Subdirector de Gestión de Patrimonio Documental del Distrito_x000a__x000a_- Subdirector de Gestión de Patrimonio Documental del Distrito"/>
    <s v="- PA230-007"/>
    <s v="- 525_x000a__x000a_- 526"/>
    <s v="- 1/02/2023_x000a__x000a_- 1/02/2023"/>
    <s v="- 31/12/2023_x000a__x000a_- 30/11/2023"/>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Fortalecimiento de la Gestión Pública"/>
    <s v="- Subsecretario(a) Distrital de Fortalecimiento Institucional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Subsecretario(a) Distrital de Fortalecimiento Institucional"/>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Fortalecimiento de la Gestión Pública,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d v="2022-09-30T00:00:00"/>
    <s v="_x000a__x000a_Análisis de controles_x000a__x000a_"/>
    <s v="_x000a_Se modificaron controles preventivos en su redacción, de acuerdo con la actualización  del  procedimiento Ingreso de Transferencias Secundarias al Archivo General de Bogotá D.C. 2215300-PR-282"/>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2-12-02T00:00:00"/>
    <s v="Identificación del riesgo_x000a__x000a__x000a__x000a_Tratamiento del riesgo"/>
    <s v="Se asocia el riesgo al nuevo Mapa de procesos de la Secretaría General. _x000a_Se plantean acciones de tratamiento para el fortalecimiento del riesgo."/>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5"/>
    <s v="EYADP-G074"/>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x v="0"/>
    <s v="Ejecución y administración de procesos"/>
    <s v="Dirección Distrital de Archivo de Bogotá"/>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investigaciones para la difusión del conocimiento, el fortalecimiento de la gestión documental y la apropiación social del patrimonio documental del Distrito Capital 22151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2213100-FT-449) o correo electrónico para los respectivos ajustes. De lo contrario, se aprueba el documento con la investigación finalizada y se registra en Evidencia reunión 2213100-FT-449 o en Correo electrónico de revisión y aprobación del documento de investigación._x000a_- 2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3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5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6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7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8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9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0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1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2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3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_x000a_- 14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_x000a_- 15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22131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2213100-FT449 de revisión del Informe consolidado de seguimiento estratégico al cumplimiento de la normativa archivística en las entidades del distrito capital.._x000a_- 16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22131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2213100-FT449 de aprobación del Informe consolidado de seguimiento estratégico al cumplimiento de la normativa archivística  en las entidades del distrito capital.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_x000a__x000a_"/>
    <s v="25%_x000a_25%_x000a_25%_x000a_25%_x000a_25%_x000a_15%_x000a_15%_x000a_15%_x000a_15%_x000a_25%_x000a_25%_x000a_15%_x000a_25%_x000a_25%_x000a_15%_x000a_1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40%_x000a_40%_x000a_30%_x000a_30%_x000a_30%_x000a_30%_x000a_40%_x000a_40%_x000a_30%_x000a_40%_x000a_40%_x000a_30%_x000a_30%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6395327975423963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Aceptar"/>
    <s v="-"/>
    <s v="-"/>
    <s v="-"/>
    <s v="-"/>
    <s v="-"/>
    <s v="-"/>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Fortalecimiento de la Gestión Pública"/>
    <s v="- Subsecretario(a) Distrital de Fortalecimiento Institucional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Subsecretario(a) Distrital de Fortalecimiento Institucional"/>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Fortalecimiento de la Gestión Pública,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d v="2022-06-28T00:00:00"/>
    <s v="_x000a__x000a__x000a__x000a_Tratamiento del riesgo"/>
    <s v="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
    <d v="2022-09-30T00:00:00"/>
    <s v="_x000a__x000a_Análisis de controles_x000a__x000a_Tratamiento del riesgo"/>
    <s v="Se modificaron controles preventivos y detectivos en su redacción y características, de acuerdo con la actualización del procedimiento PR-299,  _x000a_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_x000a__x000a_Se actualizó la fecha de finalización de la acción 1094, de acuerdo a la reprogramación de la misma. "/>
    <d v="2022-12-02T00:00:00"/>
    <s v="Identificación del riesgo_x000a__x000a__x000a__x000a_"/>
    <s v="Se asocia el riesgo al nuevo Mapa de procesos de la Secretaría General. 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22"/>
    <s v="EYADP-C009"/>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x v="1"/>
    <s v="Fraude interno"/>
    <s v="Dirección Distrital de Archivo de Bogotá"/>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Fortalecimiento de la Gestión Pública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Fortalecimiento de la Gestión Pública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 Actualizar el procedimiento Revisión y evaluación de las Tablas de Retención Documental –TRD y Tablas de Valoración Documental –TVD, para su convalidación por parte del Consejo Distrital de Archivos 2215100-PR-293  fortaleciendo las actividades para mitigar el riesgo."/>
    <s v="- Subdirección del Sistema Distrital de Archivos"/>
    <s v="- PA230-011"/>
    <s v="- 531"/>
    <s v="- 1/02/2023"/>
    <s v="- 31/12/2023"/>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Fortalecimiento de la Gestión Pública"/>
    <s v="- Subsecretario(a) Distrital de Fortalecimiento Institucional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Subsecretario(a) Distrital de Fortalecimiento Institucional"/>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d v="2022-06-09T00:00:00"/>
    <s v="_x000a__x000a__x000a__x000a_Tratamiento del riesgo"/>
    <s v="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
    <d v="2022-12-02T00:00:00"/>
    <s v="Identificación del riesgo_x000a__x000a__x000a__x000a_Tratamiento del riesgo"/>
    <s v="&quot;Se asocia el riesgo al nuevo Mapa de procesos de la Secretaría General. _x000a_Se plantean acciones de tratamiento para el fortalecimiento del riesgo.&quot;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6"/>
    <s v="EYADP-G075"/>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Subdirección de Imprenta Distrital"/>
    <s v="- Dificultad en la articulación de actividades comunes a las dependencias._x000a_- La imagen institucional se ve afectada ante los usuarios que utilizan el servicio, si este no se presta adecuadamente. (pendiente a hoy)_x000a__x000a__x000a__x000a__x000a__x000a__x000a__x000a_"/>
    <s v="- La inestabilidad de la conectividad, indisponibilidad de servidores de información y vulnerabilidad en la seguridad informática. _x000a_- Cambios de características técnicas del producto por parte de los usuarios._x000a_- Cambios en el diseño del producto por parte de los usuario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2213300-FT-372. En caso de evidenciar observaciones, desviaciones o diferencias, procederá a identificar y dar tratamiento de producto NO conforme. De lo contrario, se termina la ejecución del trabajo solicitado.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2213300-FT-836), la verificación de cintas métricas (4211200-FT-1183) realizado trimestralmente, verificación de requisitos ISO 9001:2015 y buenas prácticas de manufactura BPM (4211200-FT-1128) generado mensualmente y el reporte de limpieza maquinaria (2213300-FT-947) realizado semanalmente. En caso de evidenciar observaciones, desviaciones o diferencias, se procederá a generar acciones para mitigar las dificultades presentadas. De lo contrario, continua el proceso productivo hasta su entrega fin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Fortalecimiento de la Gestión Pública"/>
    <s v="- Subsecretario(a) Distrital de Fortalecimiento Institucional_x000a_- Subdirector(a) de Imprenta Distrital_x000a_- Subdirector(a) de Imprenta Distrital_x000a_- Profesional Universitario (Producción)_x000a_- Profesional Universitario (Producción)_x000a_- Profesional Universitario (Producción)_x000a__x000a__x000a__x000a_- Subsecretario(a) Distrital de Fortalecimiento Institucion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 Se asocia el riesgo al nuevo Mapa de procesos de la Secretaría General"/>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n v="127"/>
    <s v="EYADP-G076"/>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Subdirección de Imprenta Distrital"/>
    <s v="- Falta de actualización de sistemas información (interfaz, accesibilidad, disponibilidad) que interactúan con los procesos._x000a_- Desconocimiento de las demás dependencias, sobre las particularidades de la Subdirección de Imprenta Distrital._x000a__x000a__x000a__x000a__x000a__x000a__x000a__x000a_"/>
    <s v="- La inestabilidad de la conectividad, indisponibilidad de servidores de información y vulnerabilidad en la seguridad informática. _x000a_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Impresión de artes gráficas para las entidades del Distrito Capital (OPA)_x000a_"/>
    <s v="- Ningún otro proceso en el Sistema de Gestión de Calidad_x000a__x000a__x000a__x000a_"/>
    <s v="Sin asociación"/>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_x000a__x000a__x000a__x000a__x000a__x000a__x000a__x000a__x000a__x000a__x000a__x000a__x000a__x000a__x000a__x000a_"/>
    <s v="- Documentado_x000a_- Documentado_x000a_- Documentado_x000a_- Sin documentar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Si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_x000a_- 2 El mapa de riesgos del proceso Fortalecimiento de la Gestión Pública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Fortalecimiento de la Gestión Pública"/>
    <s v="- Subsecretario(a) Distrital de Fortalecimiento Institucional_x000a_- Subdirector(a) de Imprenta Distrital_x000a_- Subdirector(a) de Imprenta Distrital_x000a_- Subdirector(a) de Imprenta Distrital_x000a_- Técnico Operativo_x000a_- Subdirector(a) de Imprenta Distrital_x000a__x000a__x000a__x000a_- Subsecretario(a) Distrital de Fortalecimiento Institucion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Fortalecimiento de la Gestión Pública,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d v="2022-11-24T00:00:00"/>
    <s v="Identificación del riesgo_x000a__x000a_Análisis de controles_x000a__x000a_"/>
    <s v="Se asocia el riesgo al nuevo Mapa de procesos de la Secretaría General. _x000a_Se ajustaron los controles acorde con los procedimientos vigentes."/>
    <d v="2022-12-02T00:00:00"/>
    <s v="Identificación del riesgo_x000a__x000a__x000a__x000a_Tratamiento del riesgo"/>
    <s v="Se asocia el riesgo al nuevo Mapa de procesos de la Secretaría General"/>
    <s v=""/>
    <s v="_x000a__x000a__x000a__x000a_"/>
    <s v=""/>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8"/>
    <s v="EYADP-G077"/>
    <s v="Posibilidad de afectación reputacional por no lograr fortalecer la administración y la gestión pública distrital, debido a deficiencias al planificar, diseñar y/o ejecutar los cursos y/o diplomados de formación"/>
    <x v="0"/>
    <s v="Ejecución y administración de procesos"/>
    <s v="Dirección Distrital de Desarrollo Institucional"/>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a_- Falta de seguimiento al cumplimiento del plan de trabajo o cronograma de los cursos y/o diplomados de formación _x000a_- Falencias u omisiones al momento de revisar los contenidos de las estrategias. _x000a__x000a__x000a_"/>
    <s v="- La inestabilidad de la conectividad, indisponibilidad de servidores de información y vulnerabilidad en la seguridad informática. 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s de formación virtual para servidores públicos del Distrito Capital (OPA)_x000a__x000a_"/>
    <s v="- Procesos misionales en el Sistema de Gestión de Calidad_x000a__x000a__x000a__x000a_"/>
    <s v="Sin asociación"/>
    <s v="- No aplica_x000a__x000a__x000a__x000a_"/>
    <s v="Baja (2)"/>
    <n v="0.4"/>
    <s v="Leve (1)"/>
    <s v="Menor (2)"/>
    <s v="Leve (1)"/>
    <s v="Menor (2)"/>
    <s v="Menor (2)"/>
    <s v="Menor (2)"/>
    <s v="Menor (2)"/>
    <n v="0.4"/>
    <s v="Moderado"/>
    <s v="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22131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 En caso de evidenciar observaciones, desviaciones o diferencias, lo devuelve para realizar los ajustes que correspondan. De lo contrario, se aprueba la oferta académica y se registra evidencia de  reunión 2213100-FT-449, Registro de asistencia 2211300-FT-211 y/o  evidencia de asistencia a reunión virtual._x000a_- 2 El procedimiento 22131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 La(s) fuente(s) de información utilizadas es(son)  documentos precontractuales. En caso de evidenciar observaciones, desviaciones o diferencias, los devuelve para realizar los ajustes que corresponden . De lo contrario, envía correo electrónico y/o memorando 2211600-FT-011 a la Dirección de Contratación._x000a_- 3 El procedimiento 22131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realiza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2210112-FT-281 y Evidencia Reunión 2213100-FT-449   Acta de reunión  seguimiento ._x000a_- 4 El procedimiento 22131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 De lo contrario, envía correo electrónico de socialización de bienvenida e inicio del curso y/o de no admisión.._x000a_- 5 El procedimiento 22131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2210112-FT-281.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s v="Aceptar"/>
    <s v="-"/>
    <s v="-"/>
    <s v="-"/>
    <s v="-"/>
    <s v="-"/>
    <s v="-"/>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Gestión Pública"/>
    <s v="- Subsecretario(a) Distrital de Fortalecimient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_x000a__x000a__x000a__x000a_"/>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Fase (componente) Fortalecer la gestión y desempeño para generar valor púbico en nuestros grupos de interés. Fase (actividad): .Desarrollar acciones para la sostenibilidad y mejoramiento del desempeño y la gestión pública distrital."/>
    <n v="129"/>
    <s v="EYADP-G078"/>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Dirección Distrital de Desarrollo Institucional"/>
    <s v="- La plataforma actual donde se desarrollan las ofertas de formación virtual no se ajusta a soluciones flexibles y de última tecnologí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 No aplica_x000a__x000a__x000a__x000a_"/>
    <s v="Muy baja (1)"/>
    <n v="0.2"/>
    <s v="Leve (1)"/>
    <s v="Menor (2)"/>
    <s v="Leve (1)"/>
    <s v="Menor (2)"/>
    <s v="Menor (2)"/>
    <s v="Menor (2)"/>
    <s v="Menor (2)"/>
    <n v="0.4"/>
    <s v="Bajo"/>
    <s v="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
    <s v="- 1 El procedimiento 26112022-PR-247 &quot;Definición , estructuración,  desarrollo y evaluación de estrategias&quot; Actividad (3 )  indica que el_x000a_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 En caso de evidenciar observaciones, desviaciones o diferencias, se devuelve el documento a la actividad No. 2 para la realización de ajustes. De lo contrario, se aprueba la estrategia y se registra en la evidencia reunión 2213100-FT-449, Registro asistencia 2211300-FT-211 de aprobación de  la estrategia y/o evidencia de asistencia a reunión virtual  ._x000a_- 2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Se determina una probabilidad  Muy baja (1) y un impacto menor (2)  Una vez se apliquen los controles establecidos en el procedimiento las estrategias cumplirán su fin."/>
    <s v="Aceptar"/>
    <s v="-"/>
    <s v="-"/>
    <s v="-"/>
    <s v="-"/>
    <s v="-"/>
    <s v="-"/>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a__x000a__x000a__x000a__x000a__x000a__x000a__x000a_- Actualizar el mapa de riesgos Fortalecimiento de la Gestión Pública"/>
    <s v="- Subsecretario(a) Distrital de Fortalecimiento Institucional_x000a_- el Director(a) y/o Subdirector(a) Técnico (a) de Desarrollo Institucional _x000a__x000a__x000a__x000a__x000a__x000a__x000a__x000a_- Subsecretario(a) Distrital de Fortalecimient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Gestión Públic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_x000a_Se crearon acciones de contingencia "/>
    <d v="2020-04-08T00:00:00"/>
    <s v="Identificación del riesgo_x000a__x000a_Análisis de controles_x000a__x000a_"/>
    <s v="Se actualiza el DOFA del proceso._x000a_Se identifica la asociación adicional para los riesgos estratégicos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_x000a_Se ajustaron los controles al riesgo y se realizó su respectiva calificación._x000a_Se realizó el análisis después de controles teniendo en cuenta la valoración obtenida con los controles definidos._x000a_Se actualizó el plan de contingencia para el riesgo identificado.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s v=""/>
    <s v="_x000a__x000a__x000a__x000a_"/>
    <s v=""/>
    <s v=""/>
    <s v="_x000a__x000a__x000a__x000a_"/>
    <s v=""/>
    <s v=""/>
    <s v="_x000a__x000a__x000a__x000a_"/>
    <s v=""/>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l Modelo Integrado de Planeación y Gestión_x000a_Definir las orientaciones para la elaboración, actualización y control de la información documentada de los procesos institucionales y los sistemas de gestión de la entidad _x000a_Definir las orientaciones para la Gestión Integral de los Riesgos_x000a_Definir las orientaciones para formular, medir y realizar seguimiento a los indicadores de los sistemas de gestión de la entidad_x000a_Definir las orientaciones para la gestión de acciones preventivas, correctivas, correcciones y de mejora de los procesos institucionales_x000a__x000a_Fase (actividad): Fortalecer el modelo de operación por procesos de la Secretaría General para mejorar su desempeño."/>
    <n v="130"/>
    <s v="FI-G006"/>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s v="Oficina Asesora de Planeación"/>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quot;Planes&quot; en el Aplicativo DARUMA) revisa la información reportada del seguimiento a las accion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_x000a_- 2 El procedimiento 4202000-PR-002 &quot;Elaboración y control de la información documentada” (actividad 3) indica que el Profesional de la Oficina Asesora de Planeación, autorizado(a) por el Jefe de la Oficina Asesora de Planeación, cada vez que un proceso realiza la elaboración o modificación de un documento (módulo &quot;Documentos&quot; en el Aplicativo DARUMA) revisa que el documento cumpla con los criterios metodológicos señalados en la &quot;Guía para la elaboración, modificación y eliminación de documento del sistema de gestión&quot; y las condiciones generales del procedimiento 4202000-PR-002 &quot;Elaboración y control de la información documentada”. La(s) fuente(s) de información utilizadas es(son) la información registrada en el módulo &quot;Documentos&quot;. En caso de evidenciar observaciones, desviaciones o diferencias, se devuelve el documento a la etapa de &quot;Elaboración/Modificación&quot; en el Aplicativo DARUMA para que se realicen los respectivos ajustes. De lo contrario, pasa el documento a la etapa de &quot;Revisión&quot; en el Aplicativo DARUMA._x000a_- 3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4 El instructivo &quot;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quot;Planes&quot; en el Aplicativo DARUMA), revisa la información reportada del seguimiento a las actividades, considerando el avance cualitativo, cuantitativo y las evidencias que lo soportan. La(s) fuente(s) de información utilizadas es(son) la información registrada en el módulo &quot;Planes&quot;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_x000a__x000a__x000a__x000a__x000a__x000a__x000a__x000a__x000a__x000a__x000a__x000a__x000a__x000a__x000a_"/>
    <s v="- Sin documentar_x000a_- Sin documentar_x000a_- Sin documentar_x000a_- Sin documentar_x000a_- Sin documentar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quot;Bajo&quot;, teniendo en cuenta que se definieron 5 controles preventivos para evitar que el riego se presente  y 3 correctivos ante la posible materialización del riesgo."/>
    <s v="Reducir"/>
    <s v="- Actualizar o documentar en el proceso “Fortalecimiento Institucional” la aplicación de los controles preventivos frente a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c) seguimiento a los indicadores de los sistemas de gestión de la entidad, d) seguimiento a la gestión de acciones preventivas, correctivas, correcciones y de mejora de los procesos institucionales”."/>
    <s v="- Jefe Oficina Asesora de Planeación"/>
    <s v="- PA230-006"/>
    <s v="- 524"/>
    <s v="- 1/02/2023"/>
    <s v="- 31/05/2023"/>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mapa de riesgos Fortalecimiento Institucional"/>
    <s v="- Jefe Oficina Asesora de Planeación_x000a_- Profesional de la Oficina Asesora de Planeación_x000a_- Profesional de la Oficina Asesora de Planeación_x000a_- Jefe de la Oficina Asesora de Planeación_x000a__x000a__x000a__x000a__x000a__x000a_- Jefe Oficina Asesora de Planeación"/>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Nuevo riesgo en el marco del proceso Fortalecimiento Institucional."/>
    <d v="2023-08-31T00:00:00"/>
    <s v="Identificación del riesgo_x000a_Establecimiento de controles"/>
    <s v="Se asocia el riesgo al Objetivo de Desarrollo Sostenible “16. Paz, justicia e instituciones sólidas”._x000a__x000a_Establecimiento de controles: Se realiza la actualización del control número 3, en atención al uso del formato Retroalimentación al reporte de monitoreo de riesgos (gestión de procesos y corrupción) 4202000-FT-1157."/>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_x000a_Fase (actividad): Actualizar e implementar la política ambiental de la Secretaría General"/>
    <n v="131"/>
    <s v="EYADP-G079"/>
    <s v="Posibilidad de afectación reputacional por pérdida de la credibilidad en el compromiso ambiental de la Entidad, debido a decisiones erróneas o no acertadas en la formulación del PIGA y su plan de acción "/>
    <x v="0"/>
    <s v="Ejecución y administración de procesos"/>
    <s v="Subdirección de Servicios Administrativos"/>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_x000a_.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_x000a_para posteriormente, ser aprobada la Política Ambiental. De lo contrario, queda aprobada la Política Ambiental en el Acta del Comité Institucional de Gestión y Desempeño sin observaciones.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
    <s v="-"/>
    <s v="-"/>
    <s v="-"/>
    <s v="-"/>
    <s v="-"/>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Fortalecimiento Institucional"/>
    <s v="- Jefe Oficina Asesora de Planeación_x000a_- Director(a) Administrativo y Financiero - Gestor Ambiental_x000a_- Director(a) Administrativo y Financiero - Gestor Ambiental_x000a__x000a__x000a__x000a__x000a__x000a__x000a_- Jefe Oficina Asesora de Planeación"/>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Fortalecimiento Institucional, actualizado."/>
    <d v="2022-12-16T00:00:00"/>
    <s v="Identificación del riesgo_x000a_Análisis antes de controles_x000a_Análisis de controles_x000a_Análisis después de controles_x000a_Tratamiento del riesgo"/>
    <s v="En el marco del nuevo modelo de operación por procesos, se migra el presente riesgo del proceso Gestión de Servicios administrativos al nuevo proceso Fortalecimiento Institucional."/>
    <d v="2023-08-08T00:00:00"/>
    <s v="Identificación del riesgo"/>
    <s v="Se asocia el riesgo a la fase (actividad) denominada “Actualizar e implementar la política ambiental de la Secretaría General” del proyecto de inversión 7873 “FORTALECIMIENTO DE LA CAPACIDAD INSTITUCIONAL DE LA SECRETARÍA GENERA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_x000a__x000a_Fase (Actividad); Implementar un plan de relacionamiento y cooperación internacional del distrito."/>
    <n v="132"/>
    <s v="EYADP-G080"/>
    <s v="Posibilidad de afectación reputacional por información inoportuna, deficiente o insuficiente , debido a errores (fallas o deficiencias) en asistencia técnica a los sectores y/o entidades en relacionamiento, cooperación y posicionamiento internacional"/>
    <x v="0"/>
    <s v="Ejecución y administración de procesos"/>
    <s v="Dirección Distrital de Relaciones Internacionales"/>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Sin asociación"/>
    <s v="- No aplica_x000a__x000a__x000a__x000a_"/>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2 indica que Profesional de la Dirección Distrital de Relaciones Internacionales, autorizado(a) por el Manual Específico de Funciones y/o las actividades contractuales  ,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_x000a_Evidencia Reunión 2213100-FT-449 con_x000a_La retroalimentación efectuada y ajustes realizados.._x000a_- 2 El procedimiento 22161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_x000a_Evidencia Reunión 2213100-FT-449 con_x000a_los ajustes realizados._x000a_- 3 El procedimiento 22161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_x0009_mediante_x0009_ el_x0009_monitoreo_x0009__x0009_la implementación de la acción_x0009_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2213100-FT-449 con_x000a_recomendaciones a la_x000a_(s) entidad (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
    <s v="-"/>
    <s v="-"/>
    <s v="-"/>
    <s v="-"/>
    <s v="-"/>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Gestión de Alianzas e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d v="2021-12-15T00:00:00"/>
    <s v="Identificación del riesgo_x000a__x000a__x000a__x000a_"/>
    <s v="Se asocia el riesgo al nuevo Mapa de procesos de la Secretaría General. "/>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d v="2023-07-07T00:00:00"/>
    <s v="Identificación del riesgo"/>
    <s v="Se asocia el riesgo al objetivo estratégico “6. Conocer los referentes internacionales de gestión pública, a través de estrategias de cooperación y articulación, para lograr que la administración distrital mejore su gestión pública y posicione las buenas prácticas que realiza.”"/>
    <s v=""/>
    <s v="_x000a__x000a__x000a__x000a_"/>
    <s v=""/>
    <s v=""/>
    <s v="_x000a__x000a__x000a__x000a_"/>
    <s v=""/>
  </r>
  <r>
    <x v="5"/>
    <s v="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
    <s v="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n v="133"/>
    <s v="UPYP-G008"/>
    <s v="Posibilidad de afectación reputacional por aplicación errónea de criterios o instrucciones para la realización de las actividades, debido a errores (fallas o deficiencias) en el desarrollo de las acciones de cooperación, relacionamiento y posicionamiento internacional."/>
    <x v="0"/>
    <s v="Usuarios, productos y prácticas"/>
    <s v="Dirección Distrital de Relaciones Internacionales"/>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Sin asociación"/>
    <s v="- No aplica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2213100-FT-449 con la retroalimentación efectuada y ajustes realizados.._x000a_- 2 El procedimiento  2216100-PR-242 &quot;Posicionamiento Internacional&quot; en la actividad 3 indica que Profesional de la Dirección Distrital de Relaciones Internacionales, autorizado(a) por el Manual Específico de Funciones y/o las actividades contractuales, cuando se requiera la acción  de posicionamiento_x0009_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2213100-FT-449 con_x000a_La retroalimentación efectuada y ajustes realizad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
    <s v="-"/>
    <s v="-"/>
    <s v="-"/>
    <s v="-"/>
    <s v="-"/>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Gestión de Alianzas e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Gestión de Alianzas e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Identificación del riesgo_x000a__x000a__x000a__x000a_"/>
    <s v="Se ajusto la redacción en los puntos de control según los criterios definidos"/>
    <d v="2022-11-30T00:00:00"/>
    <s v="Identificación del riesgo_x000a__x000a__x000a__x000a_"/>
    <s v="Se asocia el riesgo al nuevo Mapa de procesos de la Secretaría General. "/>
    <d v="2023-04-24T00:00:00"/>
    <s v="Identificación del riesgo"/>
    <s v="Se retira la asociación del riesgo con el proyecto de inversión 7868 “Desarrollo institucional para una gestión pública eficiente” y por ende con los Objetivos de Desarrollo Sostenible “16. Paz, justicia e instituciones sólidas” y “17. Alianzas para Lograr los Objetivos”."/>
    <d v="2023-07-07T00:00:00"/>
    <s v="Identificación del riesgo"/>
    <s v="Se asocia el riesgo al objetivo estratégico “6. Conocer los referentes internacionales de gestión pública, a través de estrategias de cooperación y articulación, para lograr que la administración distrital mejore su gestión pública y posicione las buenas prácticas que realiza.”"/>
    <m/>
    <s v="_x000a__x000a__x000a__x000a_"/>
    <s v=""/>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6"/>
    <s v="EYADP-G081"/>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7"/>
    <s v="EYADP-G082"/>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Dirección de Contratación"/>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
    <s v="- Director de Contratación_x000a__x000a_- Director de Contratación"/>
    <s v="- PA230-019"/>
    <s v="- 539_x000a__x000a_- 540"/>
    <s v="- 1/03/2023_x000a__x000a_- 1/03/2023"/>
    <s v="- 15/12/2023_x000a__x000a_- 15/12/2023"/>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responsable de ejecutar el control No 1 de acuerdo con lo mencionado en los procedimientos  4231000-PR-284 &quot;Mínima cuantía&quot;, 4231000-PR-339 &quot;Selección Pública de Oferentes&quot; y  4231000-PR-338 &quot;Agregación de Demanda&quot;_x000a_Se hizo claridad en la redacción del control No 2 la aplicabilidad del mismo cuando se ejecuta en un proceso bajo las modalidades de Licitación Pública, Concurso de Méritos, Selección Abreviada y/o Mínima Cuantía  y el llevado a cabo mediante Agregación de Demanda._x000a_Se incluyeron acciones de tratamiento del riesgo  para la vigencia  2023 "/>
    <d v="2023-05-15T00:00:00"/>
    <s v="Identificación del riesgo"/>
    <s v="Se modificó en la ficha del riesgo, el nombre de la fase (propósito) del proyecto de inversión 7873, a la cual está asociado el riesgo."/>
    <s v=""/>
    <s v="_x000a__x000a__x000a__x000a_"/>
    <s v=""/>
    <s v=""/>
    <s v="_x000a__x000a__x000a__x000a_"/>
    <s v=""/>
    <s v=""/>
    <s v="_x000a__x000a__x000a__x000a_"/>
    <s v=""/>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8"/>
    <s v="EYADP-G083"/>
    <s v="Posibilidad de afectación económica (o presupuestal) por fallo en firme de detrimento patrimonial por parte de entes de control, debido a supervisión inadecuada de los contratos y/o convenios."/>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 538"/>
    <s v="- 1/03/2023"/>
    <s v="- 30/06/2023"/>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Incrementar la capacidad institucional para atender con eficiencia los retos de su misionalidad en el Distrito."/>
    <n v="134"/>
    <s v="FI-C018"/>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 Desarrollar dos (2) jornadas de socializaciones y/o talleres con los enlaces contractuales de cada dependencia sobre la estructuración de estudios y documentos previos así como lo referido al análisis del sector y estudios de mercado en el proceso de contratación."/>
    <s v="- Director de Contratación"/>
    <s v="- PA230-017"/>
    <s v="- 537"/>
    <s v="- 1/02/2023"/>
    <s v="- 31/05/2023"/>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5-15T00:00:00"/>
    <s v="Identificación del riesgo"/>
    <s v="Se modificó en la ficha del riesgo, el nombre de la fase (propósito) del proyecto de inversión 7873, a la cual está asociado el riesgo."/>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n v="135"/>
    <s v="FI-C019"/>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 Desarrollar dos (2) jornadas de socialización y/o talleres con los enlaces contractuales de cada dependencia acerca del cumplimiento a lo establecido en el Manual de Supervisión y el manejo de la plataforma SECOP 2 para la publicación de la información de ejecución contractual."/>
    <s v="-Director de Contratación"/>
    <s v="- PA230-018"/>
    <s v="- 538"/>
    <s v="- 1/03/2023"/>
    <s v="- 30/06/2023"/>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Gestión de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d v="2023-04-21T00:00:00"/>
    <s v="Establecimiento de controles"/>
    <s v="Se actualizó el control asociado al procedimiento 42321000-PR-022 &quot;Liquidación de contrato/convenio&quot;"/>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n v="139"/>
    <s v="EYADP-G084"/>
    <s v="Posibilidad de afectación reputacional por sanción disciplinaria por parte de entes de Control, debido a  la supervisión inadecuada para adelantar el proceso de liquidación de los contratos o convenios que así lo requieran"/>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 Adelantar mesas bimestrales con los enlaces de las áreas ordenadoras del gasto a fin de realizar seguimiento a la liquidación de los contratos en los tiempos establecidos por la norma y resolver dudas respecto a este tema."/>
    <s v="- Director de Contratación"/>
    <s v="- PA230-020"/>
    <s v="- 541"/>
    <s v="- 1/02/2023"/>
    <s v="- 31/12/2023"/>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Análisis de controles_x000a__x000a_Tratamiento del riesgo"/>
    <s v="Se ajustó la actividad clave del riesgo de conformidad con la caracterización del proceso &quot;Gestión de contratación&quot;. _x000a_Se ajustó la redacción del control No 2 de acuerdo a lo descrito en e procedimiento &quot;42321000-PR-022 &quot;Liquidación de contrato/convenio&quot;_x000a_Se incluyó una acción de tratamiento del riesgo para la vigencia  2023 "/>
    <d v="2023-04-21T00:00:00"/>
    <s v="Establecimiento de controles"/>
    <s v="Se actualizaron los dos controles del riesgo."/>
    <s v=""/>
    <s v="_x000a__x000a__x000a__x000a_"/>
    <s v=""/>
    <s v=""/>
    <s v="_x000a__x000a__x000a__x000a_"/>
    <s v=""/>
    <s v=""/>
    <s v="_x000a__x000a__x000a__x000a_"/>
    <s v=""/>
    <s v=""/>
    <s v="_x000a__x000a__x000a__x000a_"/>
    <s v=""/>
    <s v=""/>
    <s v="_x000a__x000a__x000a__x000a_"/>
    <s v=""/>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n v="140"/>
    <s v="EYADP-G085"/>
    <s v="Posibilidad de afectación económica (o presupuestal) por fallos judiciales y/o sanciones de entes de control, debido a incumplimiento legal en la aprobación del perfeccionamiento y ejecución contractual"/>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s v="- Director de Contratación_x000a__x000a_- Director de Contratación"/>
    <s v="- PA230-021"/>
    <s v="- 542_x000a__x000a_- 543"/>
    <s v="- 1/02/2023_x000a__x000a_- 1/02/2023"/>
    <s v="- 31/12/2023_x000a__x000a_- 31/12/2023"/>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Gestión de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Gestión de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d v="2022-12-02T00:00:00"/>
    <s v="Identificación del riesgo_x000a__x000a__x000a__x000a_Tratamiento del riesgo"/>
    <s v="Se ajustó la actividad clave del riesgo de conformidad con la caracterización del proceso &quot;Gestión de contratación&quot;. _x000a_Se incluyó una acción de tratamiento del riesgo para la vigencia 2023 "/>
    <d v="2023-05-15T00:00:00"/>
    <s v="Establecimiento de controles"/>
    <s v="Se actualizó el control asociado al procedimiento Gestión de Garantías Contractuales 4231000-PR-347"/>
    <s v=""/>
    <s v="_x000a__x000a__x000a__x000a_"/>
    <s v=""/>
    <s v=""/>
    <s v="_x000a__x000a__x000a__x000a_"/>
    <s v=""/>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3"/>
    <s v="EYADP-G086"/>
    <s v="Posibilidad de afectación reputacional por sanción de un ente de control o regulador , debido a errores (fallas o deficiencias) en la generación de la cuenta mensual de almacén con destino a la Subdirección Financiera"/>
    <x v="0"/>
    <s v="Ejecución y administración de procesos"/>
    <s v="Subdirección de Servicios Administrativos"/>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Baja (2)"/>
    <n v="0.4"/>
    <s v="Leve (1)"/>
    <s v="Leve (1)"/>
    <s v="Menor (2)"/>
    <s v="Menor (2)"/>
    <s v="Menor (2)"/>
    <s v="Leve (1)"/>
    <s v="Menor (2)"/>
    <n v="0.4"/>
    <s v="Moderad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el Subdirector (a) de Servicios Administrativos, autorizado(a) por el Manual de Funciones y Competencias Laborales, cada vez que se identifique la materialización del riesgo solicita soporte a la ingeniera(o) desarrollador(a) del SAI - SAE para realizar las modificaciones pertinentes._x000a_- 3 El mapa de riesgos del proceso Gestión de Recursos Físicos indica que el Subdirector (a) de Servicios Administrativos, autorizado(a) por el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
    <s v=""/>
    <s v="_x000a__x000a__x000a__x000a_"/>
    <s v=""/>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1"/>
    <s v="EYADP-C010"/>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s v="Subdirección de Servicios Administrativos"/>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Leve (1)"/>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se archivan los registros correspondientes como evidencia del paqueteo del bien._x000a_- 4 Actividad (9) PR-236 &quot;Egreso o salida definitiva de bienes&quot;:  indica que El profesional especializado, autorizado(a) por el (la) Subdirector(a) de servicios administrativos,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visa las inconsistencias presentadas.._x000a_- 2 El mapa de riesgos del proceso Gestión de Recursos Físicos indica que el Subdirector (a) de Servicios Administrativos, autorizado(a) por el Manual de Funciones y Competencias Laborales, cada vez que se identifique la materialización del riesgo realiza reporte al responsable del proceso.._x000a_- 3 El mapa de riesgos del proceso Gestión de Recursos Físicos indica que el Subdirector (a) de Servicios Administrativos, autorizado(a) por el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 Subdirector(a) de Servicios Administrativos_x000a__x000a__x000a__x000a__x000a__x000a_- Subdirector(a) de Servicios Administrativos y Oficina de Tecnologías de la Información y las Comunicacione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Administrar los Inventarios de bienes de la entidad."/>
    <n v="142"/>
    <s v="FI-C020"/>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s v="Subdirección de Servicios Administrativos"/>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Sin asociación"/>
    <s v="- No aplica_x000a__x000a__x000a__x000a_"/>
    <s v="Muy baja (1)"/>
    <n v="0.2"/>
    <s v="Menor (2)"/>
    <s v="Menor (2)"/>
    <s v="Menor (2)"/>
    <s v="Menor (2)"/>
    <s v="Menor (2)"/>
    <s v="Leve (1)"/>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el Subdirector (a) de Servicios Administrativos, autorizado(a) por el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el Subdirector (a) de Servicios Administrativos, autorizado(a) por el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Programar y ejecutar socializaciones de las actividades más relevantes con respecto al correcto manejo de los inventarios según procedimientos internos."/>
    <s v="- Profesional Especializado"/>
    <s v="- PA230-024"/>
    <s v="- 546"/>
    <s v="- 1/02/2023"/>
    <s v="- 30/06/2023"/>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 y Oficina de Tecnologías de la Información y las Comunicaciones_x000a_- Subdirector(a) de Servicios Administrativos_x000a_- Subdirector(a) de Servicios Administrativos_x000a__x000a__x000a__x000a__x000a__x000a__x000a_- Subdirector(a) de Servicios Administrativos y Oficina de Tecnologías de la Información y las Comunicacione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Ejecutar tareas del mantenimiento de la infraestructura tecnológica_x000a_Fase (actividad): Actualizar y ampliar los servicios tecnológicos de la Secretaria General  y  Optimizar sistemas de información y de gestión de datos de la Secretaria Gener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n v="144"/>
    <s v="FT-G004"/>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Oficina de Tecnologí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Baja (2)"/>
    <n v="0.4"/>
    <s v="Leve (1)"/>
    <s v="Menor (2)"/>
    <s v="Menor (2)"/>
    <s v="Moderado (3)"/>
    <s v="Menor (2)"/>
    <s v="Leve (1)"/>
    <s v="Moderado (3)"/>
    <n v="0.6"/>
    <s v="Moderado"/>
    <s v="La valoración del riesgo antes de control quedó en escala de probabilidad &quot;BAJA&quot; y continúa de impacto MODERADO, toda vez que afecta los aspectos: financiero bajo, indisponibilidad de la información lo que lo continúa ubicando al riesgo en zona resultante  MODERADO. (3,2)"/>
    <s v="- 1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 2  El procedimiento _x0009_2213200-PR-104_x0009_Mantenimiento de la Infraestructura Tecnológica PC#6 indica que Profesional de la Oficina TIC asignado, autorizado(a) por Jefe de la Oficina de Tecnologías de la información y las comunicaciones, Cada vez que se ejecute el mantenimiento_x0009_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_x0009_. De lo contrario, se recibe a satisfacción el mantenimiento ejecut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 Recursos Fí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oderado (3)"/>
    <n v="0.44999999999999996"/>
    <s v="Moderado"/>
    <s v="La valoración del riesgo después de controles quedó en MUY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3,1)"/>
    <s v="Reducir"/>
    <s v="- Revisar la precisión de las evidencias que se generan como resultado de la aplicación del control del procedimiento 2213200-PR-104."/>
    <s v="- Jefe de la Oficina de Tecnologías de la Información y las Comunicaciones"/>
    <s v="- PA230-025"/>
    <s v="- 547"/>
    <s v="- 1/01/2023"/>
    <s v="- 30/07/2023"/>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Determinar las acciones a seguir conforme al análisis de los hechos para subsanar de manera inmediata_x000a__x000a__x000a__x000a__x000a__x000a__x000a__x000a_- Actualizar el mapa de riesgos Gestión de Recursos Fís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Acta o evidencia de reunión _x000a__x000a__x000a__x000a__x000a__x000a__x000a__x000a_- Mapa de riesgo  Gestión de Recursos Fís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2T00:00:00"/>
    <s v="Identificación del riesgo_x000a__x000a__x000a__x000a_"/>
    <s v=" Se asocia el riesgo al nuevo Mapa de procesos de la Secretaría General."/>
    <d v="2022-12-03T00:00:00"/>
    <s v="Identificación del riesgo_x000a_Análisis antes de controles_x000a_Análisis de controles_x000a_Análisis después de controles_x000a_Tratamiento del riesgo"/>
    <s v="Se identifica el contexto de la gestión del proceso._x000a_Se identifica la probabilidad por exposición._x000a_Se identifica la calificación del impacto._x000a_Se identifica los controles correctivos._x000a_Se identifica las acciones de contingencia._x000a_Se identifica acción preventiva"/>
    <s v=""/>
    <s v="_x000a__x000a__x000a__x000a_"/>
    <s v=""/>
    <s v=""/>
    <s v="_x000a__x000a__x000a__x000a_"/>
    <s v=""/>
  </r>
  <r>
    <x v="7"/>
    <s v="Administrar los bienes adquiridos mediante su recepción, asignación, mantenimiento, control y baja de los mismos con el fin de cubrir las necesidades de recursos físicos de las dependencias de la Secretaría General de la Alcaldía Mayor de Bogotá D.C. "/>
    <s v="Inicia con el ingreso de bienes al inventario de la entidad, continúa con su asignación, aseguramiento, mantenimiento y control, termina con su clasificación y baja."/>
    <s v="Subdirector(a) de Servicios Administrativos y Oficina de Tecnologías de la Información y las Comunicaciones"/>
    <s v="Apoyo"/>
    <s v="Gestionar el mantenimiento de bienes muebles e inmuebles_x000a_Fase (componente): Sedes adecuadas."/>
    <n v="145"/>
    <s v="EYADP-G087"/>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Subdirección de Servicios Administrativos"/>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16. Paz, justicia e instituciones sólidas"/>
    <s v="- 7873 Fortalecimiento de la capacidad institucional de la Secretaría General_x000a__x000a__x000a__x000a_"/>
    <s v="Alta (4)"/>
    <n v="0.8"/>
    <s v="Menor (2)"/>
    <s v="Moderado (3)"/>
    <s v="Menor (2)"/>
    <s v="Moderado (3)"/>
    <s v="Moderado (3)"/>
    <s v="Menor (2)"/>
    <s v="Moderado (3)"/>
    <n v="0.6"/>
    <s v="Alto"/>
    <s v="Se determina la probabilidad (4 Alta)  teniendo en cuenta el número de veces que se ejecuta la actividad clave durante el año. El impacto (3 Moderado) obedece al análisis de las consecuencias de las diferentes perspectivas de acuerdo con la metodología."/>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enor (2)"/>
    <n v="0.33749999999999997"/>
    <s v="Bajo"/>
    <s v="Se determina la probabilidad (Muy baja 1) ya que las actividades de control preventivas son fuertes y mitigan la mayoría de las causas. El impacto  (menor 2) ya que las actividades de control  cubren los efectos más significativos, reduciendo el impacto inicial para una valoración después de los controles a (Moderado)."/>
    <s v="Aceptar"/>
    <s v="-"/>
    <s v="-"/>
    <s v="-"/>
    <s v="-"/>
    <s v="-"/>
    <s v="-"/>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Recursos Físicos"/>
    <s v="- Subdirector(a) de Servicios Administrativos y Oficina de Tecnologías de la Información y las Comunicacione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y Oficina de Tecnologías de la Información y las Comunicacione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Recursos Físic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
    <d v="2022-12-03T00:00:00"/>
    <s v="Identificación del riesgo_x000a__x000a__x000a__x000a_"/>
    <s v="Se asocia el riesgo al nuevo Mapa de procesos de la Secretaría General."/>
    <d v="2023-08-31T00:00:00"/>
    <s v="Identificación del riesgo"/>
    <s v="Se asocia el riesgo a la fase (componente) denominada “Sedes adecuadas” del proyecto de inversión 7873 “Fortalecimiento de la capacidad institucional de la Secretaría General”"/>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Administrar los servicios de apoyo logístico a la gestión de la Entidad"/>
    <n v="152"/>
    <s v="EYADP-G091"/>
    <s v="Posibilidad de afectación reputacional por pérdida de credibilidad en la atención a las solicitudes de servicios administrativos, debido a errores (fallas o deficiencias) en la prestación de servicios administrativos."/>
    <x v="0"/>
    <s v="Ejecución y administración de procesos"/>
    <s v="Subdirección de Servicios Administrativos"/>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No se cuenta con la cultura sobre el uso de la herramienta y los tiempos requeridos para la solicitudes de los servicios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5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6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Detectivo_x000a_- Preventivo_x000a_- Detectivo_x000a_- Preventivo_x000a__x000a__x000a__x000a__x000a__x000a__x000a__x000a__x000a__x000a__x000a__x000a__x000a__x000a_"/>
    <s v="25%_x000a_15%_x000a_15%_x000a_2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30%_x000a_40%_x000a_30%_x000a_40%_x000a__x000a__x000a__x000a__x000a__x000a__x000a__x000a__x000a__x000a__x000a__x000a__x000a__x000a_"/>
    <s v="- 1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927039999999998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
    <s v="-"/>
    <s v="-"/>
    <s v="-"/>
    <s v="-"/>
    <s v="-"/>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y Tecnológicos"/>
    <s v="- Subdirector(a) de Servicios Administrativos y Oficina de Tecnologías de la Información y las Comunicacione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y Oficina de Tecnologías de la Información y las Comunicacione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 Correo electrónico_x000a__x000a__x000a__x000a__x000a__x000a_- Mapa de riesgo  Gestión de Servicios Administrativos y Tecnológic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eliminó la actividad de control N° 4, de tipo detectivo, asociada al procedimiento PR-195 &quot;Interventoría y/o supervisión&quot;."/>
    <d v="2022-12-14T00:00:00"/>
    <s v="Identificación del riesgo_x000a__x000a__x000a__x000a_"/>
    <s v="Se asocia el riesgo al nuevo Mapa de procesos de la Secretaría General._x000a_Se cambia el nombre del  riesgo_x000a_Se realizó ajuste en las causas internas y externas según el análisis DOFA del nuevo proceso  gestión de servicios administrativos."/>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Manejar y controlar los recursos de la caja menor"/>
    <n v="146"/>
    <s v="FI-C021"/>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s v="Subdirección de Servicios Administrativos"/>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Manejo de Caja Menor&quot;&quot;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_x000a_- 2 El procedimiento 4233100-PR-382 “Manejo de Caja Menor&quot;&quot;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_x000a_- 3 El procedimiento 4233100-PR-382 “Manejo de Caja Menor&quot;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_x000a_- 4 El procedimiento 4233100-PR-382 “Manejo de Caja Menor&quot;&quot;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_x000a_- 5 El procedimiento 4233100-PR-382 “Manejo de Caja Menor&quot;&quot;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 del proceso Gestión de Servicios Administrativos y Tecnológicos indica que Subdirector(a) de Servicios Administrativos, autorizado(a) por el (a) Ordenador(a) del gasto, cada vez que se identifique la materialización del riesgo, inicia la gestión para recuperar los recursos desviados._x000a_- 2 El mapa de riesgo del proceso Gestión de Servicios Administrativos y Tecnológicos indica que Subdirector(a) de Servicios Administrativos, autorizado(a) por el (a) Ordenador(a) del gasto, cada vez que se identifique la materialización del riesgo, gestiona ante el corredor de seguros la afectación de la póliza de manejo de la Secretaría Gener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Actualizar el procedimiento 4233100-PR-382  &quot;Manejo de la Caja Menor&quot;, respecto al  fortalecimiento de los puntos de control."/>
    <s v="- Subdirector(a) de Servicios Administrativos"/>
    <s v="- PA230-016"/>
    <s v="- 536"/>
    <s v="- 15/02/2023"/>
    <s v="- 31/05/2023"/>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y Tecnológicos"/>
    <s v="- Subdirector(a) de Servicios Administrativos y Oficina de Tecnologías de la Información y las Comunicaciones_x000a_- Subdirector(a) de Servicios Administrativos._x000a_- Subdirector Servicios Administrativos_x000a__x000a__x000a__x000a__x000a__x000a__x000a_- Subdirector(a) de Servicios Administrativos y Oficina de Tecnologías de la Información y las Comunicacione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y Tecnológic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3 y 5, de tipo detectivo, que se encuentran documentadas en el procedimiento PR-382 Manejo de Caja Menor, que fue actualizado en enero de 2022 a su versión 02, para su correspondencia exacta en forma de redacción."/>
    <d v="2022-12-14T00:00:00"/>
    <s v="Identificación del riesgo_x000a__x000a__x000a__x000a_Tratamiento del riesgo"/>
    <s v="Se asocia el riesgo al nuevo Mapa de procesos de la Secretaría General._x000a_Se complementó el nombre del riesgo_x000a_Se incluyó  acción de tratamiento del riesgo  para la vigencia  2023 _x000a_Se realizó ajuste en las causas internas y externas según el análisis DOFA del nuevo proceso  gestión de servicios administrativos."/>
    <d v="2023-05-31T00:00:00"/>
    <s v="Establecimiento de controles"/>
    <s v="Se actualizaron los controles preventivos y detectivos del riesgo, de acuerdo con la actualización realizada al procedimiento Manejo de caja menor."/>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_x000a_Fase (Producto): Servicios de Información para la implementación de la Estrategia de Gobierno digital - Proyecto de inversión 7872 &quot;Transformación Digital y gestión TIC &quot;"/>
    <n v="148"/>
    <s v="FT-G005"/>
    <s v="Posibilidad de afectación reputacional por baja disponibilidad de los servicios tecnológicos, debido a errores (Fallas o Deficiencias)  en la administración y gestión de los recursos de infraestructura tecnológica"/>
    <x v="0"/>
    <s v="Fallas tecnológicas"/>
    <s v="Oficina de Tecnologías de la Información y las Comunicaciones"/>
    <s v="- Incumplimientos en ejecución de contratos de mantenimiento de la Infraestructura tecnológica._x000a_- Deficiencia en la atención del servicio de mesa de ayuda._x000a_- Falla en los equipos que soportan Infraestructura tecnológica._x000a_- Obsolescencia tecnológica._x000a__x000a__x000a__x000a__x000a__x000a_"/>
    <s v="- Falta de continuidad del personal por cambios de gobierno._x000a_- Ataques cibernéticos.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 7872 Transformación digital y gestión TIC_x000a_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El procedimiento Gestión de incidentes, requerimientos y problemas tecnológicos (PR-101)- PC#3  (Recibir, evaluar, categorizar solicitud de servicio) indica que El Técnico, autorizado(a) por el Jefe de la Oficina TIC,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Sistema de Gestión de Servicios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de Gestión de Servicios._x000a_- 2 El procedimiento Gestión de incidentes, requerimientos y problemas tecnológicos (PR-101)- PC#5 (Realizar atención por Nivel 0.)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De l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_x000a_- 3 El procedimiento Gestión de incidentes, requerimientos y problemas tecnológicos (PR-101)- PC#6 (Realizar atención por Nivel 1)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De l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_x000a_- 4 El procedimiento Gestión de incidentes, requerimientos y problemas tecnológicos (PR-101)- PC#7 (Realizar atención por Nivel 2)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De l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_x000a_- 5  El procedimiento Gestión de incidentes, requerimientos y problemas tecnológicos (PR-101)- PC#8 (Verificar la documentación de la solución) indica que El profesional o técnico, autorizado(a) por el Jefe de la Oficina TIC, Mensualmente verifica la documentación del 5% de las solicitudes en estado Resuelto, conforme la Guía Sistema de Gestión de Servicios 2211700-GS-044.. La(s) fuente(s) de información utilizadas es(son) Sistema de Gestión de Servicios y la Guía Sistema de Gestión de Servicios 2211700- GS-044. En caso de evidenciar observaciones, desviaciones o diferencias, el profesional o técnico procederá a documentar las observaciones y remitir la misma a través de correo electrónico al Nivel 0, Nivel I o Nivel II. De lo contrario, queda a conformidad la documentación de la solicitud en el sistema de gestión de servicios. Queda como evidencia el informe de registros generados desde el Sistema de Gestión de Servicios._x000a_- 6  El procedimiento Gestión de incidentes, requerimientos y problemas tecnológicos (PR-101)- PC#9 (Aprobar el cierre de la solicitud.) indica que El profesional o técnico, autorizado(a) por el Jefe de la Oficina TIC, Semanalmente verifica los casos que han sido resueltos_x000a_con dos días de anterioridad para proceder_x000a_con el cierre de la solicitud, conforme la_x000a_Guía Sistema de Gestión de Servicios_x000a_2211700-GS-044. La(s) fuente(s) de información utilizadas es(son) Sistema de Gestión de Servicios y la Guía Sistema de Gestión de Servicios 2211700- GS-044_x0009__x0009__x0009__x0009_. En caso de evidenciar observaciones, desviaciones o diferencias, el usuario solicitante remitirá correo indicando la novedad, lo cual produce la reapertura novedad, lo cual produce la reapertura automática de la solicitud_x000a_. De lo contrario, el profesional o técnico de la oficina TIC procede con el cierre del servicio. Queda como evidencia el informe de registros generados desde el Sistema de Gestión de Servicios._x000a_- 7 El procedimiento Gestión de incidentes, requerimientos y problemas tecnológicos (PR-101)- PC#16 (Verificar solución de problemas) indica que Jefe de la Oficina TIC, autorizado(a) por el manual de funciones , Trimestralmente verifica la coherencia de la información del Informe del Sistema de Gestión de Servicios y de los planes de acción propuestos. La(s) fuente(s) de información utilizadas es(son) Sistema de Gestión de Servicios y el Informe del Sistema de Gestión de Servicios y de los planes de acción propuestos. En caso de evidenciar observaciones, desviaciones o diferencias, y/o. De lo contrario, al informe se registran en el acta de Subcomité de Autocontrol para el posterior ajuste. Queda como evidencia el Informe del Sistema de gestión de servicios donde se proyectan las solicitudes cerradas el 2211600-FT-011 Memorando Remitiendo Acta subcomité de autocontrol y 2210112- Acta subcomité de autocontrol y 2210112- FT-281 Acta subcomité de autocontrol Informe presentado en subcomité de autocontrol_x0009__x0009__x0009_.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
    <s v="Reducir"/>
    <s v="- Realizar una sensibilización sobre el procedimiento &quot;Gestión de Incidentes y problemas tecnológicos (4204000-PR-101)."/>
    <s v="- Jefe de la Oficina de Tecnologías de la Información y las Comunicaciones"/>
    <s v="- PA230-022"/>
    <s v="- 544"/>
    <s v="- 1/02/2023"/>
    <s v="- 30/05/2023"/>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_x000a__x000a__x000a__x000a__x000a__x000a__x000a_- Subdirector(a) de Servicios Administrativos y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de Servicios Administrativos y Tecnológicos, actualizado."/>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Análisis antes de controles_x000a__x000a__x000a_Tratamiento del riesgo"/>
    <s v="&quot;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quot;_x0009__x0009_"/>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quot;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quot;_x0009__x0009__x0009__x0009__x0009_"/>
    <d v="2021-02-19T00:00:00"/>
    <s v="Identificación del riesgo_x000a__x000a_Análisis de controles_x000a__x000a_Tratamiento del riesgo"/>
    <s v="Se ajusta proyecto de inversión al proyecto 7872 &quot;Transformación Digital&quot;"/>
    <d v="2021-04-30T00:00:00"/>
    <s v="Identificación del riesgo_x000a__x000a_Análisis de controles_x000a__x000a_"/>
    <s v="Se ajusta proyecto de inversión al proyecto 7869 Implementación del modelo de gobierno abierto, accesible e incluyente de Bogotá"/>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
    <d v="2021-12-06T00:00:00"/>
    <s v="_x000a_Análisis antes de controles_x000a_Análisis de controles_x000a_Análisis después de controles_x000a_Tratamiento del riesgo"/>
    <s v="Se actualiza el contexto de la gestión del proceso."/>
    <d v="2022-12-14T00:00:00"/>
    <s v="Identificación del riesgo_x000a__x000a_Análisis de controles_x000a_Análisis después de controles_x000a_"/>
    <s v="Se elimina asociación al proyecto de inversión 7869 &quot;Implementación del modelo de gobierno abierto, accesible e incluyente de Bogotá&quot; dado que desde el proceso no se participa en el alcance del proyecto."/>
    <d v="2023-06-30T00:00:00"/>
    <s v="Identificación del riesgo"/>
    <s v="Se retira la asociación con el Objetivo de Desarrollo Sostenible “16. Paz, justicia e instituciones sólidas”, quedando el asociado a “9. Industria, innovación e infraestructura”."/>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Gestionar requerimientos, necesidades y/o solicitudes tecnológicas."/>
    <n v="149"/>
    <s v="EYADP-G088"/>
    <s v="Posibilidad de afectación reputacional por hallazgos de auditoría interna o externa, debido a supervisión inadecuada en el desarrollo de soluciones tecnológicas"/>
    <x v="0"/>
    <s v="Ejecución y administración de procesos"/>
    <s v="Oficina de Tecnologías de la Información y las Comunicaciones"/>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PR-106) PC#3  indica que el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El procedimiento Análisis, Diseño, desarrollo e implementación de soluciones (PR-106) PC#5 indica que el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El procedimiento Análisis, Diseño, desarrollo e implementación de soluciones (PR-106) PC#7 indica que el Profesional de la OTIC asignado, autorizado(a) por El Jefe de la Oficina de Tecnologías de la Información y las Comunicaciones _x0009__x0009__x0009__x0009__x0009_,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se informa mediante memorando electrónico para solicitar la subsanación en el menor tiempo posible mediante memorando _x000a_electrónico 2211600-FT-011. De lo contrario, el profesional de la_x000a_Oficina TIC asignado procederá a dar_x000a_ingreso al cuarto de medio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el jefe de la Oficina TIC,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quot;La valoración del riesgo después de controles quedó en escala de probabilidad MUY BAJA y en impacto MENOR, toda vez que se incluyeron actividades de control con solidez fuerte, lo que minimiza la materialización del riesgo. Continúa ubicado en zona resultante BAJO&quot;_x0009_"/>
    <s v="Aceptar"/>
    <s v="-"/>
    <s v="-"/>
    <s v="-"/>
    <s v="-"/>
    <s v="-"/>
    <s v="-"/>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Gestión de Servicios Administrativos y Tecnológicos"/>
    <s v="- Subdirector(a) de Servicios Administrativos y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Subdirector(a) de Servicios Administrativos y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_x000a_Análisis de controles_x000a_Análisis después de controles_x000a_"/>
    <s v="Se ajusta la definición del riesgo al contexto de la realidad en el proceso actual."/>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
    <d v="2021-09-03T00:00:00"/>
    <s v="_x000a__x000a_Análisis de controles_x000a__x000a_"/>
    <s v="Se ajustan las actividades de control conforme a la ultima actualización efectuada del PR-106 Análisis, diseño, desarrollo e implementación de soluciones publicado el 14 julio 2021."/>
    <d v="2021-12-15T00:00:00"/>
    <s v="Identificación del riesgo_x000a_Análisis antes de controles_x000a_Análisis de controles_x000a_Análisis después de controles_x000a_Tratamiento del riesgo"/>
    <s v="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d v="2022-12-14T00:00:00"/>
    <s v="Identificación del riesgo_x000a__x000a__x000a__x000a_"/>
    <s v="Se asocia el riesgo al nuevo Mapa de procesos de la Secretaría General."/>
    <s v=""/>
    <s v="_x000a__x000a__x000a__x000a_"/>
    <s v=""/>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50"/>
    <s v="EYADP-G089"/>
    <s v="Posibilidad de afectación reputacional por incumplimiento en la entrega de comunicaciones oficiales y tramite de actos administrativos, debido a errores (fallas o deficiencias) en la gestión, trámite y/o expedición de los mismos"/>
    <x v="0"/>
    <s v="Ejecución y administración de procesos"/>
    <s v="Subdirección de Gestión Documental"/>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 2 El procedimiento Gestión y trámite de comunicaciones oficiales 22116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 _x000a_- Subdirector(a) de Gestión Documental _x000a__x000a__x000a__x000a__x000a__x000a__x000a_- Subdirector(a) de Servicios Administrativos y Oficina de Tecnologías de la Información y las Comunicacione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_x000a_Se ajusta el nombre del riesgo, la explicación del riesgo, los riesgos estratégicos asociados, se replantean causas internas, externas y efectos contemplando las definidas para cada uno de los riesgos a unificar.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d v="2022-12-14T00:00:00"/>
    <s v="Identificación del riesgo_x000a_Análisis antes de controles_x000a_Análisis de controles_x000a__x000a_"/>
    <s v="Se asocia el riesgo al nuevo Mapa de procesos de la Secretaría General._x000a_Se ajusto el análisis de controles y la redacción de los mismos según los procedimientos vigentes."/>
    <d v="2023-05-17T00:00:00"/>
    <s v="Establecimiento de controles"/>
    <s v="Se actualizó en los controles No 1 y 2 (Preventivos) y No 3 (detectivo) el nombre del cargo que autoriza al responsable de la ejecución de cada control, remplazando al Subdirector (a) de Servicios administrativos por Subdirector (a) de Gestión Documental."/>
    <s v=""/>
    <s v="_x000a__x000a__x000a__x000a_"/>
    <s v=""/>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_x000a_Fase (componente): Servicio de gestión documental."/>
    <n v="151"/>
    <s v="EYADP-G090"/>
    <s v="Posibilidad de afectación reputacional por inconsistencias en los planes o instrumentos archivísticos, debido a errores (fallas o deficiencias) en la aplicación de los lineamientos  para su implementación o actualización "/>
    <x v="0"/>
    <s v="Ejecución y administración de procesos"/>
    <s v="Subdirección de Gestión Documental"/>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73 Fortalecimiento de la capacidad institucional de la Secretaría General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_x000a_- 2 El procedimiento Gestión y trámite transferencias documentales 42331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Actualización de Tablas de Retención Documental 22116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2211600-FT-011)."/>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inconsistencias en los planes o instrumentos archivísticos, debido a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 Ajustar el cronograma de transferencias documentales._x000a__x000a__x000a__x000a__x000a__x000a_- Actualizar el mapa de riesgos Gestión de Servicios Administrativos y Tecnológicos"/>
    <s v="- Subdirector(a) de Servicios Administrativos y Oficina de Tecnologías de la Información y las Comunicaciones_x000a_- Subdirector(a) de Gestión Documental_x000a_- Subdirector(a) de Gestión Documental_x000a_- Subdirector(a) de Gestión Documental_x000a__x000a__x000a__x000a__x000a__x000a_- Subdirector(a) de Servicios Administrativos y Oficina de Tecnologías de la Información y las Comunicaciones"/>
    <s v="-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 Instrumento ajustado (TRD)_x000a_- Memorando de solicitud de Transferencia documental_x000a_- Cronograma de Transferencias documentales ajustado_x000a__x000a__x000a__x000a__x000a__x000a_- Mapa de riesgo  Gestión de Servicios Administrativos y Tecnológicos,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_x000a_Causas Internas y externas: Se identificaron dos agentes generadores de riesgo, uno interno y otro externo_x000a_Efectos: Se definen las perspectivas para los efectos ya identificados._x000a__x000a_Análisis antes de controles:_x000a_Valoración de la Probabilidad: Se incluyen las evidencias faltantes de la vigencia 2016-2019 y las evidencias de la vigencia 2020._x000a__x000a_Tratamiento del Riesgo: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d v="2022-12-14T00:00:00"/>
    <s v="Identificación del riesgo_x000a_Análisis antes de controles_x000a_Análisis de controles_x000a_Análisis después de controles_x000a_"/>
    <s v="Se asocia el riesgo al nuevo Mapa de procesos de la Secretaría General._x000a_Se realizó ajuste en las causas internas, externas según el análisis DOFA de nuevo proceso  gestión de servicios administrativos._x000a_Se fusionó las fichas de riego 2 &quot;Posibilidad de afectación reputacional por Incumplimiento en el plan de transferencias, debido a errores (fallas o deficiencias)  en la gestión y tramite de las transferencias documentales&quot; y 4 &quot;Posibilidad de afectación reputacional por inconsistencias en los instrumentos archivísticos, debido a errores (fallas o deficiencias) en la aplicación de los lineamientos  para su actualización&quot; y se unificaron los controles de los mismos."/>
    <d v="2023-05-17T00:00:00"/>
    <s v="Establecimiento de controles"/>
    <s v="Se actualizó en los controles No 1 (Preventivo) y No 2 (detectivo) el nombre del cargo que autoriza al responsable de la ejecución de cada control, remplazando al Subdirector (a) de Servicios administrativos por Subdirector (a) de Gestión Documental."/>
    <d v="2023-08-09T00:00:00"/>
    <s v="Identificación del riesgo"/>
    <s v="Se asocia el riesgo a la fase (componente) denominada “Servicio de gestión documental” del proyecto de inversión 7873 “Fortalecimiento de la capacidad institucional de la Secretaría General”"/>
    <s v=""/>
    <s v="_x000a__x000a__x000a__x000a_"/>
    <s v=""/>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Oficina de Tecnologías de la Información y las Comunicaciones"/>
    <s v="Apoyo"/>
    <s v="Planear y administrar la gestión documental institucional"/>
    <n v="147"/>
    <s v="FI-C022"/>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s v="Subdirección de Gestión Documental"/>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 Intereses personales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érdida de credibilidad del proceso y de la entidad._x000a_- Uso indebido e inadecuado de información de la Secretaría General 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
    <s v=""/>
    <s v=""/>
    <s v=""/>
    <s v=""/>
    <s v=""/>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
    <s v="- Subdirector(a) de Gestión Documental"/>
    <s v="- PA230-027"/>
    <s v="- 549"/>
    <s v="- 1/03/2023"/>
    <s v="- 15/12/2023"/>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e Servicios Administrativos y Tecnológicos"/>
    <s v="- Subdirector(a) de Servicios Administrativos y Oficina de Tecnologías de la Información y las Comunicaciones_x000a_- Subdirector de Gestión documental_x000a_- Subdirector de Gestión documental_x000a_- Subdirector(a) de Servicios Administrativos_x000a__x000a__x000a__x000a__x000a__x000a_- Subdirector(a) de Servicios Administrativos y Oficina de Tecnologías de la Información y las Comunicaciones"/>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e Servicios Administrativos y Tecnológicos,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_x000a_Se definieron las perspectivas para los efectos ya identificados y se calificaron_x000a_Se eliminó un efecto operativo y se incluyó uno de información_x000a__x000a_Análisis antes de controles: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2-12-14T00:00:00"/>
    <s v="Identificación del riesgo_x000a__x000a__x000a_Análisis después de controles_x000a_Tratamiento del riesgo"/>
    <s v="Se asocia el riesgo al nuevo Mapa de procesos de la Secretaría General._x000a_Se realizó ajuste en las causas internas, externas según el análisis DOFA de nuevo proceso Gestión de Servicios Administrativos._x000a_Se incluyo la acción de tratamiento para la vigencia 2023. "/>
    <d v="2023-05-17T00:00:00"/>
    <s v="Establecimiento de controles"/>
    <s v="Se actualizó en los controles No 1 Preventivo) y No 2 (detectivo) el nombre del cargo que autoriza al responsable de la ejecución de cada control, remplazando al el jefe de la dependencia por Subdirector (a) de Gestión Documental; en los controles correctivos No 1, 2,3, se modificó el cargo responsable de ejecutar cada control y adicionalmente en el control correctivo No 1 se actualizó el cargo que autoriza al responsable de ejecutar el control."/>
    <s v=""/>
    <s v="_x000a__x000a__x000a__x000a_"/>
    <s v=""/>
    <s v=""/>
    <s v="_x000a__x000a__x000a__x000a_"/>
    <s v=""/>
    <s v=""/>
    <s v="_x000a__x000a__x000a__x000a_"/>
    <s v=""/>
    <s v=""/>
    <s v="_x000a__x000a__x000a__x000a_"/>
    <s v=""/>
    <s v=""/>
    <s v="_x000a__x000a__x000a__x000a_"/>
    <s v=""/>
    <s v=""/>
    <s v="_x000a__x000a__x000a__x000a_"/>
    <s v=""/>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n v="153"/>
    <s v="EYADP-G092"/>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s v="Oficina Asesora de Planeación"/>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 Procesos de apoyo operativo en el Sistema de Gestión de Calidad_x000a__x000a__x000a_"/>
    <s v="Sin asociación"/>
    <s v="- No aplica_x000a__x000a__x000a__x000a_"/>
    <s v="Media (3)"/>
    <n v="0.6"/>
    <s v="Leve (1)"/>
    <s v="Menor (2)"/>
    <s v="Menor (2)"/>
    <s v="Leve (1)"/>
    <s v="Moderado (3)"/>
    <s v="Menor (2)"/>
    <s v="Moderado (3)"/>
    <n v="0.6"/>
    <s v="Moderado"/>
    <s v="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2210111-PR-263), actividad 2, indica que el profesional de la Oficina Asesora de Planeación, autorizado(a) por el (la) Jefe de la Oficina Asesora de Planeación, cada vez que se recibe una solicitud de elaboración o actualización de la ficha técnica por parte del proceso, revisa la información contenida en la ficha técnica de encuesta verificando que cumpla con los criterios de validez estadística y la metodología establecidos en el formato ficha técnica de encuesta 4202000-FT-723,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es(son) la(s) ficha(s) técnica(s) registrada(s) en la plataforma DARUMA. En caso de evidenciar observaciones, desviaciones o diferencias, se regresa la ficha técnica de encuesta 4202000-FT-723 registrada en la plataforma DARUMA para ajustes o comentarios. De lo contrario, continua con la actividad Nro. 3. Queda como evidencia el registro de la revisión metodológica de la ficha técnica en la plataforma DARUMA y la ficha técnica de encuesta 4202000-FT-723._x000a_- 2 El procedimiento Elaboración y análisis de encuestas (2210111-PR-263), actividad 6, indica que el profesional de la Oficina Asesora de Planeación, autorizado(a) por el (la) Jefe de la Oficina Asesora de Planeación, cada vez que cargue un cuestionario en el módulo de encuesta de la plataforma DAURMA por parte del proceso, valida que la encuesta responda a los criterios establecidos en la ficha técnica de encuesta de satisfacción, y verifica la consistencia de las preguntas y opciones de respuesta. La(s) fuente(s) de información utilizadas es(son) la ficha técnica de encuesta registrada en la plataforma DARUMA. En caso de evidenciar observaciones, desviaciones o diferencias, envía un correo electrónico al profesional del proceso, indicando que se identificaron ajustes para aplicar al cuestionario y se devuelve a la actividad ID5. Queda como evidencia el cuestionario de prueba diligenciado en el Módulo Encuestas de la plataforma Daruma y el correo electrónico con ajustes al cuestionario. De lo contrario, continua con la actividad ID7. Queda como evidencia el cuestionario de prueba diligenciado en el Módulo Encuestas de la plataforma Daruma y el correo electrónico con aprobación del cuestionario._x000a_- 3 El procedimiento Elaboración y análisis de encuestas (2210111-PR-263), actividad 10, indica que el profesional de la Oficina Asesora de Planeación, autorizado(a) por el (la) Jefe de la Oficina Asesora de Planeación, cada vez que se recibe una solicitud de revisión del informe por parte del proceso, revisa teniendo en cuenta lo establecido en la Guía básica para la elaboración de informe de resultados de encuestas de satisfacción 4202000- GS-097, la ficha técnica de encuesta y el cuestionario vigente, del que se puede establecer que cumple o no con los requisitos, o que por los niveles de satisfacción alcanzados en las encuestas se requiere o no la formulación de acciones, lo cual también debe ser indicado en el memorando electrónico. La(s) fuente(s) de información utilizadas es(son) informe enviado a la Oficina Asesora de Planeación a través del aplicativo SIGA. En caso de evidenciar observaciones, desviaciones o diferencias, se remiten los comentarios a los que haya lugar y regresa a la actividad ID8. Queda como evidencia el Memorando 2211600-FT-011 de no aprobación del informe, indicando la formulación de planes de mejoramiento (si aplica). De lo contrario, informa sobre la aprobación y archiva el documento de acuerdo con el procedimiento establecido en la entidad para tal efecto y continua en la actividad ID11. Queda como evidencia el Memorando 2211600-FT-011 de aprobación del informe, indicando la formulación de planes de mejoramient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33749999999999997"/>
    <s v="Bajo"/>
    <s v="Se determina la probabilidad de ocurrencia de este riesgo como &quot;baja&quot;, teniendo en cuenta que se definieron 5 controles (1 preventivo) (2 detectivos) y ante su materialización (2) controles correctivos, que podrían disminuir los efectos, aplicando las acciones de contingencia."/>
    <s v="Aceptar"/>
    <s v="-"/>
    <s v="-"/>
    <s v="-"/>
    <s v="-"/>
    <s v="-"/>
    <s v="-"/>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mapa de riesgos Gestión del Conocimiento"/>
    <s v="- Jefe Oficina Asesora de Planeación_x000a_- Profesional de la Oficina Asesora de Planeación_x000a_- Jefe Oficina Asesora de Planeación_x000a_- Líder de proceso y/o jefe de dependencia _x000a__x000a__x000a__x000a__x000a__x000a_- Jefe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Mapa de riesgo  Gestión del Conocimiento, actualizado."/>
    <d v="2022-12-16T00:00:00"/>
    <s v="Identificación del riesgo_x000a_Análisis antes de controles_x000a_Análisis de controles_x000a_Análisis después de controles_x000a_"/>
    <s v="Creación del riesgo asociado al proceso de Gestión del Conoci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n v="157"/>
    <s v="EYADP-G093"/>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4203000-FT-997 Resolución que concede al/a la solicitante la situación administrativa solicitada._x000a_- 2 El Procedimiento 2211300-PR-168 -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Universitario o Profesional Especializado de la Dirección de Talento Humano, responsable de su proyección aplique los ajustes a que haya lugar y gestione los vistos buenos requeridos para su suscripción. De lo contrario, se expide 4203000-FT-997 Resolución por la cual se concede una situación administrativa a un(a) servidor(a) público(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del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 y detectivo y la evaluación de los  mismos  y se ajustó la explicación de la  valoración obtenida (Análisis después de  controle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n v="158"/>
    <s v="EYADP-G094"/>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n v="159"/>
    <s v="EYADP-G095"/>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s v="Dirección de Talento Humano"/>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 Tipo: Preventivo Implementación: Manual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 Tipo: Preventivo Implementación: Manual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 Tipo: Preventivo Implementación: Manual_x000a_- 4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 Tipo: Detectivo Implementación: Manu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 Tipo: Detectivo Implementación: Manual_x000a_- 6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 Tipo: Detectivo Implementación: Manual._x000a_- 7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que incluye el informe de Plan Institucional de Capacitación. Tipo: Detectivo Implementación: Manual_x000a_- 8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 Tipo: Preventivo Implementación: Manual_x000a_- 9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 Tipo: Preventivo Implementación: Manual_x000a_- 10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 Tipo: Preventivo Implementación: Manual_x000a_- 11 El procedimiento 4232000-PR-372 - Gestión de Peligros, Riesgos y Amenazas indica que El/la Director/a Técnico/a de Talento Humano, autorizado(a) por el/la Secretario/a General, anualmente verifica que la formulación del Plan de Seguridad y Salud en el Trabajo esté formulada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Tipo: Preventivo Implementación: Manual"/>
    <s v="- Documentado_x000a_- Documentado_x000a_- Documentado_x000a_- Documentado_x000a_- Documentado_x000a_- Documentado_x000a_- Documentado_x000a_- Documentado_x000a_- Documentado_x000a_- Documentado_x000a_- Documentado"/>
    <s v="- Continua_x000a_- Continua_x000a_- Continua_x000a_- Continua_x000a_- Continua_x000a_- Continua_x000a_- Continua_x000a_- Continua_x000a_- Continua_x000a_- Continua_x000a_- Continua"/>
    <s v="- Con registro_x000a_- Con registro_x000a_- Con registro_x000a_- Con registro_x000a_- Con registro_x000a_- Con registro_x000a_- Con registro_x000a_- Con registro_x000a_- Con registro_x000a_- Con registro_x000a_- Con registro"/>
    <s v="- Preventivo_x000a_- Preventivo_x000a_- Preventivo_x000a_- Detectivo_x000a_- Detectivo_x000a_- Detectivo_x000a_- Detectivo_x000a_- Preventivo_x000a_- Preventivo_x000a_- Preventivo_x000a_- Preventivo"/>
    <s v="25%_x000a_25%_x000a_25%_x000a_15%_x000a_15%_x000a_15%_x000a_15%_x000a_25%_x000a_25%_x000a_25%_x000a_25%"/>
    <s v="- Manual_x000a_- Manual_x000a_- Manual_x000a_- Manual_x000a_- Manual_x000a_- Manual_x000a_- Manual_x000a_- Manual_x000a_- Manual_x000a_- Manual_x000a_- Manual"/>
    <s v="15%_x000a_15%_x000a_15%_x000a_15%_x000a_15%_x000a_15%_x000a_15%_x000a_15%_x000a_15%_x000a_15%_x000a_15%"/>
    <s v="40%_x000a_40%_x000a_40%_x000a_30%_x000a_30%_x000a_30%_x000a_30%_x000a_40%_x000a_40%_x000a_40%_x000a_40%"/>
    <s v="- 1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 Tipo: Correctivo Implementación: Manual_x000a_- 2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 Tipo: Correctivo Implementación: Manual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0299999999999997E-3"/>
    <s v="Menor (2)"/>
    <n v="0.22500000000000003"/>
    <s v="Bajo"/>
    <s v="El proceso estima que el riesgo continúa en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del Talento Humano"/>
    <s v="- Director(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los controles correctivos pasando de Gestión Estratégica de Talento Humano a Gestión del Talento Humano en el marco del nuevo Mapa de procesos de la Secretaría General de la Alcaldía Mayor de Bogotá, D.C."/>
    <d v="2023-04-19T00:00:00"/>
    <s v="Establecimiento de controles_x000a__x000a_Evaluación de controles"/>
    <s v="Se eliminó un control asociado al procedimiento Gestión de Peligros, Riesgos y Amenazas y se actualizó el control correspondiente al mismo procedimiento_x000a__x000a_Al control asociado al procedimiento Gestión de Peligros, Riesgos y Amenazas se le modificó el estado &quot;sin documentar&quot; por &quot;documentado&quot;"/>
    <d v="2023-11-08T00:00:00"/>
    <s v="Establecimiento de controles_x000a__x000a_Valoración del riesgo"/>
    <s v="Se incluyeron los controles preventivos 8, 9, 10 y 11._x000a_Disminuye el valor de la probabilidad a 0,403%, ubicando el riesgo en el mismo cuadrante y zona baja."/>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n v="154"/>
    <s v="FI-C023"/>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Dirección de Talento Huma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
    <s v="- Documentado_x000a_- Documentado_x000a_- Documentado_x000a_- Documentado"/>
    <s v="- Continua_x000a_- Continua_x000a_- Continua_x000a_- Continua"/>
    <s v="- Con registro_x000a_- Con registro_x000a_- Con registro_x000a_- Con registro"/>
    <s v="- Preventivo_x000a_- Preventivo_x000a_- Preventivo_x000a_- Detectivo"/>
    <s v="25%_x000a_25%_x000a_25%_x000a_15%"/>
    <s v="- Manual_x000a_- Manual_x000a_- Manual_x000a_- Manual"/>
    <s v="15%_x000a_15%_x000a_15%_x000a_15%"/>
    <s v="40%_x000a_40%_x000a_40%_x000a_30%"/>
    <s v="- 1 El mapa de riesgos del proceso de Gestión del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4E-2"/>
    <s v="Mayor (4)"/>
    <n v="0.8"/>
    <s v="Alto"/>
    <s v="El proceso estima que el riesgo continúa en una zona alta, debido a que los controles establecidos son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_x000a_- Expedir la certificación de cumplimiento de requisitos mínimos con base en la información contenida en los soportes (certificaciones académicas o laborales) aportados por el aspirante en su hoja de vida o historia laboral."/>
    <s v="- Profesional Especializado o Profesional Universitario de la Dirección de Talento Humano autorizado por el(la) Director(a) de Talento Humano._x000a__x000a_- Director(a) Técnico(a) de Talento Humano"/>
    <s v="- PA230-032"/>
    <s v="- 559_x000a__x000a_- 560"/>
    <s v="- 15/02/2023_x000a__x000a_- 15/02/2023"/>
    <s v="- 31/12/2023_x000a__x000a_- 31/12/2023"/>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del Talento Humano"/>
    <s v="- Director(a) de Talento Humano_x000a_- Director/a Técnico/a de Talento Humano y Profesional Especializado o Profesional Universitario de Talento Humano._x000a__x000a__x000a__x000a__x000a__x000a__x000a__x000a_- Director(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d v="2023-11-08T00:00:00"/>
    <s v="Establecimiento de controles_x000a__x000a_Valoración del riesgo"/>
    <s v="Se retira el control detectivo Id 841 número 5, teniendo en cuenta que está duplicado con el control Id 840._x000a_Cambia el valor de la probabilidad a 3.024%, ubicando el riesgo en el mismo cuadrante y zona alta."/>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n v="155"/>
    <s v="FI-C024"/>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Dirección de Talento Humano"/>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del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del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
    <s v="- Profesional Especializado o Profesional Universitario de Talento Humano"/>
    <s v="- PA230-033"/>
    <s v="- 561"/>
    <s v="- 15/02/2023"/>
    <s v="- 31/12/2023"/>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del Talento Humano"/>
    <s v="- Director(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del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d v="2022-12-14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realizó el cambio del nombre del proceso en el control correctivo pasando de Gestión Estratégica de Talento Humano a Gestión del Talento Humano en el marco del nuevo Mapa de procesos de la Secretaría General de la Alcaldía Mayor de Bogotá, D.C._x000a_Se definió definieron acciones de tratamiento para la vigencia  2023 "/>
    <d v="2022-12-16T00:00:00"/>
    <s v="Identificación del riesgo_x000a_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Se definió acción de tratamiento para la vigencia  2023 "/>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60"/>
    <s v="EYADP-G096"/>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s v="Dirección de Talento Humano"/>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Gestión de Peligros, Riesgos y Amenazas indica que el Profesional Universitario de Talento Humano, , autorizado(a) por el(la) Director(a) Técnico(a) de Talento Humano, bimestralmente, verifica la expedición de normatividad en materia de Seguridad y Salud en el Trabajo y que la Matriz Legal de Seguridad y Salud en el Trabajo esté actualizada. La(s) fuente(s) de información es(son) las normas expedidas tanto por Gobierno Nacional como Distrital en materia de seguridad y salud en el trabajo. En caso de evidenciar observaciones, desviaciones o diferencias, actualiza la Matriz Legal de Seguridad y Salud en el Trabajo. De lo contrario, se registra, en la Matriz Legal de Seguridad y Salud en el Trabajo, la conformidad de la misma. Tipo: Preventivo Implementación: Manual._x000a_- 2 El procedimiento 2211300-PR-166 Gestión de la Salud indica que el Profesional Universitario de Talento Humano, autorizado(a) por el/la Directora/a Técnico/a de Talento Humano, cuatrimestralmente verifica el cumplimiento de las recomendaciones y restricciones medicas generadas por parte del médico tratante a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 Tipo: Preventivo Implementación: Manual_x000a_- 3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 Tipo: Preventivo Implementación: Manual_x000a_- 4 El procedimiento 4232000-PR-372 Gestión de Peligros, Riesgos y Amenazas indica que el Profesional Universitario de Talento Humano con apoyo de la Aseguradora de Riesgos Laborales – ARL, autorizado(a) por el(la) Director(a) Técnico(a) de Talento Humano, anualmente verifica, a través de la autoevaluación, el cumplimiento de los estándares mínimos del Sistema de Gestión de Seguridad y Salud en el Trabajo. La(s) fuente(a) de información utilizada(s) es(son) la normatividad vigente en materia de Salud y Seguridad en el Trabajo. En caso de evidenciar observaciones, desviaciones o diferencias, el Profesional Universitario de Talento Humano debe establecer acciones a través del formato 4232000-FT-1276 Plan de mejoramiento frente a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 5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 Tipo: Detectivo Implementación: Manual Tipo: Detectivo Implementación: Manual"/>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l Talento Human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Aceptar"/>
    <s v="-"/>
    <s v="-"/>
    <s v="-"/>
    <s v="-"/>
    <s v="-"/>
    <s v="-"/>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l Talento Human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l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d v="2022-12-16T00:00:00"/>
    <s v="Identificación del riesgo_x000a__x000a_Análisis de controles_x000a__x000a_"/>
    <s v="Se realizó modificación en el nombre del riesgo. _x0009__x0009__x000a_Se asocia el riesgo al nuevo Mapa de procesos de la Secretaría General de la Alcaldía Mayor de Bogotá, D.C._x000a_Se actualizó el contexto de la gestión del proceso. _x000a_Se ajustaron las causas internas y externas._x000a_Se realizó la inclusión dos (2) controles preventivos asociados al procedimiento 2211300-PR-166 Gestión de la Salud._x000a_Se realizó el cambio del nombre del proceso en el control correctivo pasando de Gestión Estratégica de Talento Humano a Gestión del Talento Humano en el marco del nuevo Mapa de procesos de la Secretaría General de la Alcaldía Mayor de Bogotá, D.C."/>
    <d v="2023-04-19T00:00:00"/>
    <s v="Establecimiento de controles_x000a__x000a_Evaluación de controles"/>
    <s v="_x000a_Se actualizaron los controles asociados al procedimiento Gestión de Peligros, Riesgos y Amenazas_x000a_A los controles asociados al procedimiento Gestión de Peligros, Riesgos y Amenazas se les modificó el estado &quot;sin documentar&quot; por &quot;documentado&quot;"/>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n v="161"/>
    <s v="EYADP-G097"/>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Dirección de Talento Humano"/>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 (a la) Secretario(a) General, al (a la) Subsecretario(a) Corporativa(a) y al (a la) Director(a) Técnico(a) de Talento Humano. De lo contrario, queda como evidencia acta de reunión en la que quedan registrados los resultados del seguimiento a la implementación de lo acord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al(la) la directora(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del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12-16T00:00:00"/>
    <s v="Identificación del riesgo_x000a__x000a_Análisis de controles_x000a_Análisis después de controles_x000a_"/>
    <s v="Se asocia el riesgo al nuevo Mapa de procesos de la Secretaría General de la Alcaldía Mayor de Bogotá, D.C._x000a_Se actualizó el contexto de la gestión del proceso. _x000a_Se ajustaron las causas internas y externas._x000a_Se actualizaron los controles preventivos y detectivos  y la evaluación de los  mismos  y se ajustó la explicación de la  valoración obtenida (Análisis después de controles)._x000a_Se realizó el cambio del nombre del proceso en el control correctivo pasando de Gestión Estratégica de Talento Humano a Gestión del Talento Humano en el marco del nuevo Mapa de procesos de la Secretaría General de la Alcaldía Mayor de Bogotá, D.C."/>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n v="162"/>
    <s v="EYADP-G098"/>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Dirección de Talento Humano"/>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del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del Talento Humano"/>
    <s v="- Director(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del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d v="2022-12-16T00:00:00"/>
    <s v="Identificación del riesgo_x000a__x000a_Análisis de controles_x000a__x000a_"/>
    <s v="Se asocia el riesgo al nuevo Mapa de procesos de la Secretaría General de la Alcaldía Mayor de Bogotá, D.C._x000a_Se actualizó el contexto de la gestión del proceso. _x000a_Se ajustaron las causas internas y externas._x000a_Se realizó el cambio del nombre del proceso en el control correctivo pasando de Gestión Estratégica de Talento Humano a Gestión del Talento Humano en el marco del nuevo Mapa de procesos de la Secretaría General de la Alcaldía Mayor de Bogotá, D.C.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n v="156"/>
    <s v="FI-C025"/>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Dirección de Talento Humano"/>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4232000-FT-1281 Entrega e inspección de elementos de botiquín que contiene la lista de productos que conforman un botiquín, de acuerdo con la normatividad aplicable. En caso de evidenciar observaciones, desviaciones o diferencias, el Profesional Universitario de Talento Humano registra la novedad en el formato 4232000-FT-1281 Entrega e inspección de elementos de botiquín y gestiona la completitud de los elementos que conforman el botiquín, para hacer la posterior entrega de estos. De lo contrario, se registra la conformidad de la entrega del botiquín en el formato 4232000-FT-1281 Entrega e inspección de elementos de botiquín que contiene la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o el Técnico Operativo de Talento Humano, autorizado(a) por Director(a) Técnico(a) de Talento Humano, cuatrimestralmente, verifica la completitud e idoneidad de los productos contenidos en los botiquines ubicados en las diferentes sedes de la entidad. La(s) fuente(s) de información utilizadas son la normatividad vigente aplicable a los botiquines, el formato 4232000-FT-1281 Entrega e inspección de elementos de botiquín correspondiente al botiquín a verificar y el formato 4232000-FT-1282 Control del uso de elementos de botiquín diligenciado por el(la) responsable del botiquín. En caso de evidenciar observaciones, desviaciones o diferencias, el Profesional Universitario de Talento Humano registra la novedad identificada en el formato 4232000-FT-1281 Entrega e inspección de elementos de botiquín y posteriormente realiza el reporte de la novedad a través de 2211600-FT-011 Memorando, al líder de la sede en la que se identificó novedad y/o desviación en el(los) botiquín(es). De lo contrario, queda como evidencia el registro de la conformidad del contenido de los botiquines en el formato 4232000-FT-1281 Entrega e inspección de elementos de botiquín.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l Talento Human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Definir cronograma 2023 para la realización de la  verificación de la completitud e idoneidad de los productos contenidos en los botiquines de las sedes de la Secretaría General de la Alcaldía Mayor de Bogotá, D.C."/>
    <s v="- Profesional Universitario de Talento Humano autorizado por el(la) Director(a) Técnico(a) de Talento Humano"/>
    <s v="- PA230-034"/>
    <s v="- 562"/>
    <s v="- 15/02/2023"/>
    <s v="- 28/02/2023"/>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l Talento Human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l Talento Human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d v="2022-12-16T00:00:00"/>
    <s v="Identificación del riesgo_x000a_Análisis antes de controles_x000a_Análisis de controles_x000a__x000a_Tratamiento del riesgo"/>
    <s v="Se asocia el riesgo al nuevo Mapa de procesos de la Secretaría General de la Alcaldía Mayor de Bogotá, D.C._x000a_Se actualizó el contexto de la gestión del proceso. _x000a_Se ajustaron las causas internas y externas._x000a_Se modificó la calificación de la probabilidad de ocurrencia del riesgo pasando de la calificación por  factibilidad a la calificación por frecuencia y se ajustó la explicación de la  valoración obtenida antes de controles. _x000a_Se realizó el cambio del nombre del proceso en el control correctivo pasando de Gestión Estratégica de Talento Humano a Gestión del Talento Humano en el marco del nuevo Mapa de procesos de la Secretaría General de la Alcaldía Mayor de Bogotá, D.C._x000a_Se definieron acciones de tratamiento para la vigencia  2023. "/>
    <d v="2023-04-19T00:00:00"/>
    <s v="_x000a__x000a__x000a__x000a_Establecimiento de controles_x000a_Evaluación de controles_x000a__x000a__x000a__x000a_"/>
    <s v="Se actualizaron todos los controles_x000a_A todos los controles se les modificó el estado &quot;sin documentar&quot; por &quot;documentado&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ejecutar, orientar y divulgar las acciones de Comunicación Corporativa de la entidad._x0009_"/>
    <n v="163"/>
    <s v="EYADP-G099"/>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x v="0"/>
    <s v="Ejecución y administración de procesos"/>
    <s v="Oficina Consejería de Comunicaciones"/>
    <s v="- Respuestas a temáticas emergentes no previsibles dentro de la planeación de comunicaciones.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Gestión Estratégica de Comunicación e Información"/>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2, 4 y 6 del procedimiento Comunicación Corporativa._x000a_Se incluye la actividad de control 8 del procedimiento Comunicación Corporativa._x000a_Se asocian los controles correctivos al nuevo nombre del proceso"/>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divulgar contenidos informativos y/o periodísticos relacionados con la gestión de la Administración Distrital a través del Ecosistema Digital de la Alcaldía Mayor de Bogotá._x0009_"/>
    <n v="164"/>
    <s v="EYADP-G100"/>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x v="0"/>
    <s v="Ejecución y administración de procesos"/>
    <s v="Oficina Consejería de Comunicaciones"/>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Gestión Estratégica de Comunicación e Información"/>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socian los controles correctivos al nuevo nombre del proceso"/>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revisar, ejecutar y divulgar las acciones de comunicación hacia la ciudadanía.  _x000a_Fase (actividad): Diseñar y desarrollar los temas estratégicos y coyunturales de la Ciudad y su Gobierno."/>
    <n v="165"/>
    <s v="EYADP-G101"/>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x v="0"/>
    <s v="Ejecución y administración de procesos"/>
    <s v="Oficina Consejería de Comunicaciones"/>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16. Paz, justicia e instituciones sólidas"/>
    <s v="- 7867 Generación de los lineamientos de comunicación del Distrito para construir ciudad y ciudadaní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Gestión Estratégica de Comunicación e Información"/>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Gestión Estratégica de Comunicación e Inform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justan las causas del riesgo._x000a_Se ajusta el diseño de los controles, según las actividades 3,5,6,8 y 10 del procedimiento Comunicación hacía la Ciudadanía._x000a_Se asocia el riesgo al proyecto de inversión 7867, teniendo en cuenta que se incluye lo relacionado con el riesgo eliminad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Se asocian los controles correctivos al nuevo nombre del proceso"/>
    <d v="2023-07-07T00:00:00"/>
    <s v="Identificación del riesgo"/>
    <s v="Se asocia el riesgo a la fase (actividad) “Diseñar y desarrollar los temas estratégicos y coyunturales de la Ciudad y su Gobierno.” del proyecto de inversión 7867 Generación de los lineamientos de comunicación del distrito para construir ciudad y ciudadanía y la Objetivo de Desarrollo Sostenible “16. Paz, justicia e instituciones sólidas”."/>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Adelantar las actividades necesarias para la publicación de información en los portales y micrositios web de la Secretaría General."/>
    <n v="166"/>
    <s v="EYADP-G102"/>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x v="0"/>
    <s v="Ejecución y administración de procesos"/>
    <s v="Oficina Consejería de Comunicaciones"/>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Sin asociación"/>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Gestión Estratégica de Comunicación e Información"/>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Gestión Estratégica de Comunicación e Información,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socia el riesgo al nuevo proceso Gestión Estratégica de Comunicación e Información y la actividad clave del mismo._x000a_Se asocian los controles correctivos al nuevo nombre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propósito):Lograr que la comunicación pública distrital se dirija hacia el mismo objetivo y visión de ciudad, reconociendo y abordando las necesidades de la ciudadanía y generando confianza para incentivar su participación en la construcción de Ciudad."/>
    <n v="167"/>
    <s v="EYADP-G103"/>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s v="Oficina Consejería de Comunicaciones"/>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Gestión Estratégica de Comunicación e Información"/>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d v="2023-07-07T00:00:00"/>
    <s v="Identificación del riesgo"/>
    <s v="Se asocia el riesgo a la fase (propósito) “Lograr que la comunicación pública distrital se dirija hacia el mismo objetivo y visión de ciudad, reconociendo y abordando las necesidades de la ciudadanía y generando confianza para incentivar su participación en la construcción de Ciudad” del proyecto de inversión 7867 Generación de los lineamientos de comunicación del distrito para construir ciudad y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
    <s v="Jefe Oficina Consejería de Comunicaciones"/>
    <s v="Estratégico"/>
    <s v="Diseñar y emitir lineamientos en materia de comunicación pública._x000a_Fase (componente): Documentos de lineamientos técnicos."/>
    <n v="168"/>
    <s v="EYADP-G104"/>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s v="Oficina Consejería de Comunicaciones"/>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Establecer un documento que permita diseñar y emitir lineamientos en materia de comunicación pública, con sus respectivos controles."/>
    <s v="- Jefe de la Oficina Consejería de Comunicaciones"/>
    <s v="- PA230-026"/>
    <s v="- 548"/>
    <s v="- 1/03/2023"/>
    <s v="- 30/06/2023"/>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Gestión Estratégica de Comunicación e Información"/>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Gestión Estratégica de Comunicación e Información,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Tratamiento del riesgo"/>
    <s v="Se actualiza la matriz DOFA._x000a_Se asocia el riesgo al nuevo proceso Gestión Estratégica de Comunicación e Información y la actividad clave del mismo._x000a_Se ajusta la calificación del control preventivo a &quot;sin documentar&quot;._x000a_Se define una acción de tratamiento para documentar los controles de probabilidad._x000a_Se asocian los controles correctivos al nuevo nombre del proceso"/>
    <d v="2023-07-07T00:00:00"/>
    <s v="Identificación del riesgo"/>
    <s v="Se asocia el riesgo a la fase (componente) “Documentos de lineamientos técnicos” del proyecto de inversión 7867 Generación de los lineamientos de comunicación del distrito para construir ciudad y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1"/>
    <s v="EYADP-G105"/>
    <s v="Posibilidad de afectación reputacional por hallazgos y sanciones impuestas por órganos de control, debido a errores (fallas o deficiencias) en el registro adecuado y oportuno de los hechos económicos de la entidad "/>
    <x v="0"/>
    <s v="Ejecución y administración de procesos"/>
    <s v="Subdirección Financiera"/>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a) Financiero(a)_x000a_- Subdirector Financiero - Profesional Especializado (Contador)_x000a_- Profesional Especializado_x000a_- Profesional Especializado_x000a__x000a__x000a__x000a__x000a__x000a_- Subdirector(a) Financiero(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2,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2"/>
    <s v="EYADP-G106"/>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s v="Subdirección Financiera"/>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a) Financiero(a)_x000a_- Subdirector Financiero - Profesional Especializado (Contador)_x000a_- Subdirector Financiero - Profesional Especializado (Contador)_x000a_- Subdirector Financiero - Profesional Especializado (Contador)_x000a__x000a__x000a__x000a__x000a__x000a_- Subdirector(a) Financiero(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s v=""/>
    <s v="_x000a__x000a__x000a__x000a_"/>
    <s v=""/>
    <s v=""/>
    <s v="_x000a__x000a__x000a__x000a_"/>
    <s v=""/>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Expedir certificados de disponibilidad presupuestal (CDP)_x000a_Gestionar los certificados de registro presupuestal (CRP)"/>
    <n v="173"/>
    <s v="EYADP-G107"/>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Subdirección Financiera"/>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s v="- Documentado_x000a_- Documentado_x000a_- Documentado_x000a_- Documentado_x000a_- Documentado_x000a_- Documentado"/>
    <s v="- Continua_x000a_- Continua_x000a_- Continua_x000a_- Continua_x000a_- Continua_x000a_- Continua"/>
    <s v="- Con registro_x000a_- Con registro_x000a_- Con registro_x000a_- Con registro_x000a_- Con registro_x000a_- Con registro"/>
    <s v="- Preventivo_x000a_- Preventivo_x000a_- Detectivo_x000a_- Preventivo_x000a_- Detectivo_x000a_- Detectivo"/>
    <s v="25%_x000a_25%_x000a_15%_x000a_25%_x000a_15%_x000a_15%"/>
    <s v="- Manual_x000a_- Manual_x000a_- Manual_x000a_- Manual_x000a_- Manual_x000a_- Manual"/>
    <s v="15%_x000a_15%_x000a_15%_x000a_15%_x000a_15%_x000a_15%"/>
    <s v="40%_x000a_40%_x000a_30%_x000a_40%_x000a_30%_x000a_30%"/>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4088000000000001E-2"/>
    <s v="Menor (2)"/>
    <n v="0.33749999999999997"/>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a) Financiero(a)_x000a_- Subdirector Financiero - Profesional Universitario - Técnico Operativo_x000a_- Subdirector Financiero - Profesional Universitario - Técnico Operativo_x000a__x000a__x000a__x000a__x000a__x000a__x000a_- Subdirector(a) Financiero(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2T00:00:00"/>
    <s v="_x000a__x000a_Análisis de controles_x000a__x000a_"/>
    <s v="Se modifica  la descripción del Control No. 2 se ajusta el responsable de autorizar la aplicación del control al Subdirector Financiero, por error en la digitación._x000a_ "/>
    <d v="2022-12-12T00:00:00"/>
    <s v="Identificación del riesgo_x000a__x000a__x000a__x000a_"/>
    <s v="Se ajusta el objetivo y el alcance del proceso  "/>
    <d v="2023-06-26T00:00:00"/>
    <s v="Establecimiento de controles_x000a__x000a_Evaluación de controles_x000a__x000a_Tratamiento del riesgo"/>
    <s v="En los controles 3 y 5 se determina únicamente el énfasis detectivo, por tanto, se eliminan donde figuran como preventivos. En el control 8 se determina únicamente el énfasis preventivo, por tanto, se elimina donde figuran como detectivo.  Se ajusta nuevamente el consecutivo de los controles._x000a__x000a_Se valora nuevamente el riesgo quedando en zona baja ante la aplicación de los controles._x000a__x000a_Tratamiento del riesgo: La opción de aceptar el riesgo continúa."/>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74"/>
    <s v="EYADP-G108"/>
    <s v="Posibilidad de afectación económica (o presupuestal) por sanción moratoria o pago de  intereses, debido a errores (fallas o deficiencias) en el pago oportuno de las obligaciones adquiridas por la Secretaria General"/>
    <x v="0"/>
    <s v="Ejecución y administración de procesos"/>
    <s v="Subdirección Financiera"/>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continúa en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a) Financiero(a)_x000a_- Subdirector Financiero - Equipo de trabajo del proceso_x000a_- Subdirector Financiero - Equipo de trabajo del proceso_x000a__x000a__x000a__x000a__x000a__x000a__x000a_- Subdirector(a) Financiero(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
    <s v="Se ajusta el objetivo y el alcance del proceso "/>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baja ante la aplicación de los controles._x000a__x000a_La opción de aceptar el riesgo continúa."/>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Desarrollar adecuada y oportunamente el trámite financiero para cumplir con las obligaciones que afectan el presupuesto de la entidad y que se originan en desarrollo de las actividades propias de la Secretaría General"/>
    <n v="169"/>
    <s v="EYADP-C011"/>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Subdirección Financiera"/>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s v="- Documentado_x000a_- Documentado_x000a_- Documentado_x000a_- Documentado"/>
    <s v="- Continua_x000a_- Continua_x000a_- Continua_x000a_- Continua"/>
    <s v="- Con registro_x000a_- Con registro_x000a_- Con registro_x000a_- Con registro"/>
    <s v="- Preventivo_x000a_- Preventivo_x000a_- Detectivo_x000a_- Detectivo"/>
    <s v="25%_x000a_25%_x000a_15%_x000a_15%"/>
    <s v="- Manual_x000a_- Manual_x000a_- Manual_x000a_- Manual"/>
    <s v="15%_x000a_15%_x000a_15%_x000a_15%"/>
    <s v="40%_x000a_40%_x000a_30%_x000a_30%"/>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s."/>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contable y así poder optimizar su ejecución"/>
    <s v="- Subdirector Financiero"/>
    <s v="- PA230-013"/>
    <s v="- 533"/>
    <s v="- 1/03/2023"/>
    <s v="- 30/04/2023"/>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a) Financiero(a)_x000a_- Subdirector Financiero_x000a_- Subdirector Financiero_x000a_- Subdirector Financiero_x000a_- Profesional de la Subdirección Financiera_x000a__x000a__x000a__x000a__x000a_- Subdirector(a) Financiero(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el alcance del proceso y se establece una acción de tratamiento"/>
    <d v="2023-06-26T00:00:00"/>
    <s v="Establecimiento de controles_x000a__x000a_Evaluación de controles_x000a__x000a_Tratamiento del riesgo"/>
    <s v="En los controles 3 y 4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s v=""/>
    <s v="_x000a__x000a__x000a__x000a_"/>
    <s v=""/>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Registrar la gestión contable"/>
    <n v="170"/>
    <s v="EYADP-C012"/>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ubdirección Financiera"/>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continúa en zona extrem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un análisis de la ejecución del trámite relacionado con  la gestión de pagos, con el propósito de  encontrar duplicidades con la gestión de pagos y así poder optimizar su ejecución"/>
    <s v="- Subdirector Financiero"/>
    <s v="- PA230-014"/>
    <s v="- 534"/>
    <s v="- 1/03/2023"/>
    <s v="- 30/04/2023"/>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a) Financiero(a)_x000a_- Profesional de la Subdirección Financiera_x000a_- Profesional de la Subdirección Financiera_x000a__x000a__x000a__x000a__x000a__x000a__x000a_- Subdirector(a) Financiero(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12T00:00:00"/>
    <s v="Identificación del riesgo_x000a__x000a__x000a__x000a_Tratamiento del riesgo"/>
    <s v="Se ajusta el objetivo y el alcance del proceso y se establece una acción de tratamiento"/>
    <d v="2023-06-26T00:00:00"/>
    <s v="Establecimiento de controles_x000a__x000a_Evaluación de controles_x000a__x000a_Tratamiento del riesgo"/>
    <s v="En los controles 2 y 3 se determina únicamente el énfasis detectivo, por tanto, se eliminan donde figuran como preventivos. Se ajusta nuevamente el consecutivo de los controles._x000a__x000a_Se valora nuevamente el riesgo quedando en zona extrema ante la aplicación de los controles._x000a__x000a_La opción de reducir el riesgo continúa"/>
    <s v=""/>
    <s v="_x000a__x000a__x000a__x000a_"/>
    <s v=""/>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6"/>
    <s v="EYADP-G109"/>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x v="0"/>
    <s v="Ejecución y administración de procesos"/>
    <s v="Oficina Jurídica"/>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2 veces). El impacto es leve ya que los efectos de la materialización del riesgo no generan grandes consecuencias."/>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Secretaría Técnica del Comité de Conciliación, autorizado(a) por el Decreto 1069 de 2015, cada vez que se identifique la materialización del riesgo estudia, evalúa y analiza casos concretos, en esta instancia y evidencia si el apoderado requirió insumos necesarios para defender los intereses de la Secretaría General y si preparó adecuada defens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Leve (1)"/>
    <n v="0.15000000000000002"/>
    <s v="Bajo"/>
    <s v="El resultado de la probabilidad es Muy baja, dado que el riesgo no se ha materializado y se tienen 4 controles preventivos. Es impacto es leve ya que se dispone de un control correctivo para disminuir la calificación."/>
    <s v="Aceptar"/>
    <s v="-"/>
    <s v="-"/>
    <s v="-"/>
    <s v="-"/>
    <s v="-"/>
    <s v="-"/>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Jurídica_x000a_- Comité de Conciliación_x000a__x000a__x000a__x000a__x000a__x000a__x000a__x000a_- Jefe de Oficina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Análisis antes de controles_x000a_Análisis de controles_x000a__x000a_"/>
    <s v="Se ajustó el número de veces que se ejecuta la actividad clave  en un periodo de un año_x000a_Se ajustaron los controles de conformidad con la versión 8 del procedimiento PR-355 &quot;Gestión Jurídica para la Defensa de los Intereses de la Secretaría General&quot;"/>
    <d v="2023-04-26T00:00:00"/>
    <s v="Establecimiento de controles_x000a_Evaluación de controles"/>
    <s v="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laborar y revisar los actos administrativos que deba suscribir la entidad"/>
    <n v="177"/>
    <s v="EYADP-G110"/>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Oficina Jurídica"/>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Alta (4)"/>
    <n v="0.8"/>
    <s v="Leve (1)"/>
    <s v="Leve (1)"/>
    <s v="Leve (1)"/>
    <s v="Leve (1)"/>
    <s v="Leve (1)"/>
    <s v="Leve (1)"/>
    <s v="Leve (1)"/>
    <n v="0.2"/>
    <s v="Moderado"/>
    <s v="La probabilidad de riesgo se ubica en zona baja, teniendo en cuenta que la actividad clave asociada al riesgo se ejecuta de forma diaria (1108 veces). El impacto es leve ya que los efectos de la materialización del riesgo no generan grandes consecuencias."/>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resultado de la probabilidad es Baja, dado que el riesgo no se ha materializado y se tienen 2 controles preventivos. Es impacto es leve ya que se dispone de un control correctivo para disminuir la calificación."/>
    <s v="Aceptar"/>
    <s v="-"/>
    <s v="-"/>
    <s v="-"/>
    <s v="-"/>
    <s v="-"/>
    <s v="-"/>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mapa de riesgos Gestión Jurídica"/>
    <s v="- Jefe de Oficina Jurídica_x000a_- Secretario(a) General_x000a__x000a__x000a__x000a__x000a__x000a__x000a__x000a_- Jefe de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Análisis de controles_x000a__x000a_"/>
    <s v="Se ajusto el número de veces que se ejecuta la actividad clave  en un periodo de un año_x000a_Se ajustaron los controles de conformidad con la nueva versión del procedimiento 4203000-PR-357 &quot;Elaboración o revisión de actos administrativos&quot;"/>
    <d v="2023-04-26T00:00:00"/>
    <s v="Establecimiento de controles_x000a_Evaluación de controles"/>
    <s v="Una vez analizado el control de tipo preventivo: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Preventivo Implementación: Manual”, se evidencia que el control es de tipo detectivo, por lo cual se ajustó este atributo en el control del riesgo."/>
    <s v=""/>
    <s v="_x000a__x000a__x000a__x000a_"/>
    <s v=""/>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Emitir los conceptos jurídicos que sean competencia de la Secretaria General, o que surjan en desarrollo de sus funciones"/>
    <n v="178"/>
    <s v="EYADP-G111"/>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x v="0"/>
    <s v="Ejecución y administración de procesos"/>
    <s v="Oficina Jurídica"/>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8 veces). El impacto es leve ya que los efectos de la materialización del riesgo no generan grandes consecuencias."/>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Leve (1)"/>
    <n v="0.15000000000000002"/>
    <s v="Bajo"/>
    <s v="El resultado de la probabilidad es Baja, dado que el riesgo no se ha materializado y se tiene 1 control preventivo. Es impacto es leve ya que se dispone de un control correctivo para disminuir la calificación."/>
    <s v="Aceptar"/>
    <s v="-"/>
    <s v="-"/>
    <s v="-"/>
    <s v="-"/>
    <s v="-"/>
    <s v="-"/>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Jurídica para que realice los ajustes_x000a__x000a__x000a__x000a__x000a__x000a__x000a__x000a_- Actualizar el mapa de riesgos Gestión Jurídica"/>
    <s v="- Jefe de Oficina Jurídica_x000a_- Jefe de Oficina Jurídica_x000a__x000a__x000a__x000a__x000a__x000a__x000a__x000a_- Jefe de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_x000a__x000a_"/>
    <s v="Se ajustó el número de veces que se ejecuta la actividad clave en el periodo de un año"/>
    <d v="2023-04-26T00:00:00"/>
    <s v="Establecimiento de controles_x000a_Evaluación de controles"/>
    <s v="Una vez analizado el control de tipo preventivo: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 se evidencia que el control cumple también la funcionalidad de “Detectivo” por lo cual se incluyó en el riesgo."/>
    <s v=""/>
    <s v="_x000a__x000a__x000a__x000a_"/>
    <s v=""/>
    <s v=""/>
    <s v="_x000a__x000a__x000a__x000a_"/>
    <s v=""/>
  </r>
  <r>
    <x v="13"/>
    <s v="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
    <s v="Jefe de Oficina Jurídica"/>
    <s v="Apoyo"/>
    <s v="Gestionar la defensa judicial y extrajudicial de la Secretaría General"/>
    <n v="175"/>
    <s v="FI-C026"/>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x v="1"/>
    <s v="Fraude interno"/>
    <s v="Oficina Jurídica"/>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 No aplica_x000a__x000a__x000a__x000a_"/>
    <s v="Muy baja (1)"/>
    <n v="0.2"/>
    <s v="Leve (1)"/>
    <s v="Leve (1)"/>
    <s v="Leve (1)"/>
    <s v="Leve (1)"/>
    <s v="Leve (1)"/>
    <s v="Leve (1)"/>
    <s v="Moderado (3)"/>
    <n v="0.6"/>
    <s v="Moderado"/>
    <s v="La probabilidad de riesgo se ubica en zona Muy baja, teniendo en cuenta que el riesgo no se materializó durante los últimos 4 años. El impacto es moderado de acuerdo al resultado obtenido de diligenciar la encuesta."/>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oderado (3)"/>
    <n v="0.6"/>
    <s v="Moderado"/>
    <s v="El resultado de la probabilidad es Muy baja, dado que el riesgo no se ha materializado y se tienen 4 controles preventivos. Es impacto es leve ya que se dispone de 3 controles correctivos para disminuir la calificación."/>
    <s v="Reducir"/>
    <s v="- Verificar que los contratistas y funcionarios públicos responsables de ejercer la defensa judicial de la Entidad, diligencien y registren en SIDEAP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 Realizar durante el Comité de Conciliación el estudio, evaluación y análisis de las conciliaciones, procesos y laudos arbitrales que fueron de conocimiento de dicho Comité."/>
    <s v="- Jefe de Oficina Jurídica_x000a__x000a_- Comité de Conciliación"/>
    <s v="- PA230-009"/>
    <s v="- 528_x000a__x000a_- 529"/>
    <s v="- 1/03/2023_x000a__x000a_- 15/02/2023"/>
    <s v="- 28/04/2023_x000a__x000a_- 31/12/2023"/>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mapa de riesgos Gestión Jurídica"/>
    <s v="- Jefe de Oficina Jurídica_x000a_- Comité de Conciliación_x000a_- Comité de Conciliación_x000a__x000a__x000a__x000a__x000a__x000a__x000a_- Jefe de Oficina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 Comité de Conciliación_x000a_- Acta de Comité de Conciliación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_x000a_Análisis de controles_x000a__x000a_Tratamiento del riesgo"/>
    <s v="Se ajusta la actividad clave asociada al riesgo_x000a_Se ajustaron los controles de conformidad con la nueva versión del procedimiento PR-355 &quot;Gestión Jurídica para la Defensa de los Intereses de la Secretaría General&quot;_x000a_Se ajustó el plan de contingencia para el riesgo identificado_x000a_Se definió la acción de tratamiento a 2023"/>
    <d v="2023-04-26T00:00:00"/>
    <s v="Establecimiento de controles_x000a_Evaluación de controles"/>
    <s v="Establecimiento de controles: Una vez analizado el control de tipo preventiv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Preventivo Implementación: Manual “, se evidencia que el control es de tipo detectivo, por lo cual se ajustó este atributo en el control del riesgo."/>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Estructurar canales de relacionamiento con la ciudadanía_x000a_Fase (propósito) Generar las condiciones necesarias para que la experiencia de la ciudadanía en la interacción con la Administración Distrital sea favorable."/>
    <n v="182"/>
    <s v="EYADP-G112"/>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s v="Subsecretaría de Servicio a la Ciudadanía"/>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jando la misma evidencia._x000a_- 2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jando la misma evidencia._x000a_- 3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jando la misma evidencia._x000a_- 4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realiza seguimiento al cumplimiento de lcronograma de acciones y metas, ejecución presupuestal y contractual. La(s) fuente(s) de información utilizadas es(son) actividad 4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jando la misma evidencia.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las  especificaciones técnicas de cada uno de los elementos  que  componen el canal de relacionamiento con la ciudadanía; realiza las  pruebas que  sean  pertinentes. La(s) fuente(s) de información utilizadas es(son) actividad 4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jando la misma evidenci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
    <s v="-"/>
    <s v="-"/>
    <s v="-"/>
    <s v="-"/>
    <s v="-"/>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obierno Abierto y Relacionamiento con la Ciudadanía"/>
    <s v="- Subsecretario(a) de Servicio a la Ciudadanía y Alto(a) Consejero(a) Distrital de Tecnologías de la Información y las Comunicaciones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a canales de relacionamiento con la ciudadanía._x000a_Se ajustan los controles detectivos y preventivos, acorde con la actualización del procedimiento Estructuración de canales de relacionamiento con la ciudadanía (2212100-PR041) Versión 12.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el Sistema Unificado Distrital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n v="183"/>
    <s v="EYADP-G113"/>
    <s v="Posibilidad de afectación reputacional por hallazgos de entes e instancias de control internos o externos, debido a incumplimiento de compromisos en la ejecución de la gestión de seguimiento y monitoreo de la función de Inspección, Vigilancia y Control"/>
    <x v="0"/>
    <s v="Ejecución y administración de procesos"/>
    <s v="Subsecretaría de Servicio a la Ciudadanía"/>
    <s v="- Desconocimiento por parte de algunos funcionarios acerca de las funciones de la entidad y elementos de la plataforma estratégica._x000a_- Falta de mayor divulgación en todos los niveles de la Organización, frente al cumplimiento de las metas, programas y proyectos._x000a_- Fallas de conectividad e interoperabilidad que dificultan el funcionamiento de plataformas tecnológicas que soportan los canales de relacionamiento con las partes interesadas._x000a_- Desarticulación en espacios de relacionamiento con poca comunicación con los procesos de planeación e instancias de decisión."/>
    <s v="- Fallas de interoperabilidad en las plataformas tecnológicas de instancias externas._x000a_- La información necesaria en relación con la normatividad nacional y distrital, para el seguimiento a la gestión de las entidades participantes en las estrategias para el relacionamiento con la Ciudadanía, no es suficiente, clara, completa o de calidad._x000a_-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
    <s v="- Hallazgos por parte de los Entes de Control._x000a_- Incumplimiento de objetivos y metas institucionales._x000a_Percepción negativa de los grupos de valor frente a la entidad._x000a_- Perdida de información o información no veraz."/>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 entidades el informe de actividades de Seguimiento y Monitoreo a la gestión de Inspección, Vigilancia y Control (Acta 2211600-FT-008)._x000a_- 3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_x000a_- 4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e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
    <s v="- Documentado_x000a_- Documentado_x000a_- Documentado_x000a_- Documentado"/>
    <s v="- Continua_x000a_- Continua_x000a_- Continua_x000a_- Continua"/>
    <s v="- Con registro_x000a_- Con registro_x000a_- Con registro_x000a_- Con registro"/>
    <s v="- Preventivo_x000a_- Detectivo_x000a_- Preventivo_x000a_- Detectivo"/>
    <s v="25%_x000a_15%_x000a_25%_x000a_15%"/>
    <s v="- Manual_x000a_- Manual_x000a_- Manual_x000a_- Manual"/>
    <s v="15%_x000a_15%_x000a_15%_x000a_15%"/>
    <s v="40%_x000a_30%_x000a_40%_x000a_30%"/>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
    <s v="- Documentado_x000a_- Documentado_x000a_- Documentado"/>
    <s v="- Continua_x000a_- Continua_x000a_- Continua"/>
    <s v="- Con registro_x000a_- Con registro_x000a_- Con registro"/>
    <s v="- Correctivo_x000a_- Correctivo_x000a_- Correctivo"/>
    <s v="10%_x000a_10%_x000a_10%"/>
    <s v="- Manual_x000a_- Manual_x000a_- Manual"/>
    <s v="15%_x000a_15%_x000a_15%"/>
    <s v="25%_x000a_25%_x000a_25%"/>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hallazgos de entes e instancias de control  internos o externos, debido a incumplimiento de compromisos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mapa de riesgos Gobierno Abierto y Relacionamiento con la Ciudadanía"/>
    <s v="- Subsecretario(a) de Servicio a la Ciudadanía y Alto(a) Consejero(a) Distrital de Tecnologías de la Información y las Comunicaciones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hallazgos de entes e instancias de control  internos o externos, debido a incumplimiento de compromisos en la ejecución de la gestión de seguimiento y monitoreo de la función de Inspección, Vigilancia y Control _x000a_- Acta (s) de compromiso._x000a_- Oficio o correo electrónico_x000a_- Informe de cualificación, de sensibilización o de Visita multidisciplinaria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d v="2023-06-05T00:00:00"/>
    <s v="Identificación del riesgo_x000a__x000a_Análisis antes de controles_x000a__x000a_Establecimiento de controles_x000a__x000a_Evaluación de controles_x000a__x000a_Tratamiento del riesgo"/>
    <s v="Se unifica el riesgo con el riesgo de gestión eliminado (ID 190) &quot;Posibilidad de afectación reputacional por hallazgos de entes de control internos o externos, debido a incumplimiento de compromisos en la ejecución de las jornadas de cualificación a los servidores públicos&quot;. Se ajusta el nombre del riesgo, se ajustan las causas y consecuencias._x000a__x000a_Se ajusta el número de veces que se ejecuta la actividad clave en un año (40) y se modifica el impacto al analizar nuevamente las perspectivas, quedando el riesgo en zona moderada._x000a__x000a_Se actualiza el control detectivo 2, se incluyen los nuevos controles 3 (preventivo), 4 (detectivo), 2  y 3 (correctivo), producto de la unificación con el riesgo ID 190._x000a__x000a_Se valora nuevamente el riesgo quedando en zona baja ante la aplicación de los controles._x000a__x000a_Se acepta el riesgo y se actualiza el plan de tratamiento (acciones de contingencia)."/>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actividades): Fortalecer e implementar en los canales de atención disponibles en la Red CADE, estrategias de atención de servicio a la ciudadanía acorde a sus características poblacionales y particulares."/>
    <n v="184"/>
    <s v="DAAFEE-G002"/>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s v="Subsecretaría de Servicio a la Ciudadanía"/>
    <s v="- Fallas de conectividad e interoperabilidad que dificultan el funcionamiento de plataformas tecnológicas que soportan los canales de relacionamiento con las partes interesadas_x000a__x000a__x000a__x000a__x000a__x000a__x000a__x000a__x000a_"/>
    <s v="- Manifestaciones que generan alteraciones en el orden público, en las cuales se vean afectada la gestión propia de la Secretaría General.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Relacionamiento con la Ciudadanía&quot; 2213300-PR-036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Relacionamiento con la Ciudadanía&quot; 22133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Relacionamiento con la Ciudadanía&quot; 2213300-PR-036 indica que el/la profesional responsable del medio de relacionamiento (Canal presencial CADE y SuperCADE), autorizado(a) por  Director (a) del Sistema Distrital de Servicio a la Ciudadanía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responsable del medio de interacción (CADE y SuperCADE)_x000a_- Profesional responsable del medio de interacción (CADE y SuperCADE)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Fase (componente): Documentos de lineamientos técnicos"/>
    <n v="185"/>
    <s v="EYADP-G114"/>
    <s v="Posibilidad de afectación reputacional por información inconsistente, debido a errores (fallas o deficiencias) en el seguimiento a la gestión de las entidades participantes en los medios de interacción de la Red CADE"/>
    <x v="0"/>
    <s v="Ejecución y administración de procesos"/>
    <s v="Subsecretaría de Servicio a la Ciudadanía"/>
    <s v="- Dificultad en la articulación de actividades comunes a las dependencias._x000a_- Alta rotación de personal generando retrasos en la curva de aprendizaje._x000a_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16. Paz, justicia e instituciones sólidas"/>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Relacionamiento con la Ciudadanía&quot; 22133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Relacionamiento con la Ciudadanía&quot; 22133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a) por el (la) Director (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modificando canales de interacción por relacionamient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ajustan las acciones de contingencia acorde con el nombre del nuevo proceso."/>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_x000a_Sensibilizar a la ciudadanía y otros en temas de servicio a la ciudadanía, el funcionamiento del sistema distrital para la gestión de peticiones ciudadanas y en temas de Inspección, Vigilancia y Control- IVC."/>
    <n v="186"/>
    <s v="UPYP-G009"/>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s v="Subsecretaría de Servicio a la Ciudadanía"/>
    <s v="- Fallas de conectividad e interoperabilidad que dificultan el funcionamiento de plataformas tecnológicas que soportan los canales de relacionamiento con las partes interesadas._x000a__x000a_- Alta rotación de personal generando retrasos en la curva de aprendizaje._x000a__x000a__x000a__x000a__x000a__x000a__x000a__x000a_"/>
    <s v="- Conocimiento parcial del propósito, funcionamiento y productos y servicios del proceso por parte del usuario final_x000a__x000a__x000a__x000a__x000a__x000a__x000a__x000a__x000a_"/>
    <s v="- Demora en la gestión de peticiones por parte de las entidades distritales._x000a_- Pérdida de credibilidad y de confianza que dificulte la ejecución de las políticas, programas y proyectos de la Secretaría General. 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La(s) fuente(s) de información utilizadas es(son) los tiempos de solución establecidos en la Guía para la Administración Funcional del Sistema Distrital para la Gestión de Peticiones Ciudadanas.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_x000a_- 2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establecido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_x000a_- 3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obierno Abierto y Relacionamiento con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51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 auxiliar responsable de la atención del soporte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redacción del riesgo en cuanto a las causas inmediata y raíz, ajustándolas para especificar que corresponde al soporte funcional del sistema distrital para la gestión de peticiones._x000a_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_x000a_Evaluar los criterios de calidad en las respuestas emitidas a las peticiones ciudadanas."/>
    <n v="187"/>
    <s v="UPYP-G010"/>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Subsecretaría de Servicio a la Ciudadanía"/>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
    <s v="-"/>
    <s v="-"/>
    <s v="-"/>
    <s v="-"/>
    <s v="-"/>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asignad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Capacitar o cualificar a los servidores públicos en temáticas de funcionalidad del Sistema Distrital para la Gestión de Peticiones Ciudadanas, servicio a la Ciudadanía, al igual que en competencias de Inspección, Vigilancia y Control"/>
    <n v="188"/>
    <s v="UPYP-G011"/>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x v="0"/>
    <s v="Usuarios, productos y prácticas"/>
    <s v="Subsecretaría de Servicio a la Ciudadanía"/>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Cualificación en servicio a la Ciudadanía a Servidores públicos y otros (2212200-PR-043) indica que el(la) Director(a) de la Dirección Distrital de Calidad del Servicio, autorizado(a) por el(la) Subsecretario(a) de Servicio a la Ciudadanía, anualmente valida y aprueba la conformidad del Plan anual de Cualificación de acuerdo con el Informe de gestión anual de cualificación del año inmediatamente anterior y al Acta de reunión de identificación de necesidades. La(s) fuente(s) de información utilizadas es(son) Informe de gestión anual de cualificación del año inmediatamente anterior y al Acta de reunión de identificación de necesidades. En caso de evidenciar observaciones, desviaciones o diferencias, se informa por medio de correo electrónico para realizar los ajustes necesarios. De lo contrario, se aprueba el Plan Anual de Cualificación por medio de firma. Tipo: Preventivo Implementación: Manual_x000a_- 2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irección Distrital de Calidad del Servicio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úa con las jornadas de cualificación establecidas en el Plan anual de cualificación. Tipo: Detectivo Implementación: Manual_x000a_- 3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los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úa con las jornadas de cualificación establecidas en el Plan anual de cualificación. Tipo: Detectivo Implementación: Manual"/>
    <s v="- Documentado_x000a_- Documentado_x000a_- Documentado"/>
    <s v="- Continua_x000a_- Continua_x000a_- Continua"/>
    <s v="- Con registro_x000a_- Con registro_x000a_- Con registro"/>
    <s v="- Preventivo_x000a_- Detectivo_x000a_- Detectivo"/>
    <s v="25%_x000a_15%_x000a_15%"/>
    <s v="- Manual_x000a_- Manual_x000a_- Manual"/>
    <s v="15%_x000a_15%_x000a_15%"/>
    <s v="40%_x000a_30%_x000a_30%"/>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6"/>
    <s v="Menor (2)"/>
    <n v="0.30000000000000004"/>
    <s v="Bajo"/>
    <s v="Explicación de la valoración: El proceso estima que el riesgo continúa en zona baja, debido a que los controles establecidos son los adecuados y la calificación de los criterios es satisfactoria, ubicando el riesgo en la escala de probabilidad más baja, y ante su materialización, podrían disminuirse los efectos, aplicando las acciones de contingencia."/>
    <s v="Aceptar"/>
    <s v="-"/>
    <s v="-"/>
    <s v="-"/>
    <s v="-"/>
    <s v="-"/>
    <s v="-"/>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Universitario asignado por el (la) Director (a) Distrital de Calidad del Servicio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
    <d v="2023-11-09T00:00:00"/>
    <s v="Establecimiento de controles_x000a__x000a_Valoración del riesgo"/>
    <s v="Se actualizaron los controles Id 1278 (número 1), Id 1279 (número 2) y Id 1280 (número 3). Se elimina el control detectivo Id 1281 (número 4)._x000a_Se ajusta el valor de la probabilidad a 11.760%, ubicando el riesgo en el mismo cuadrante y zona baja."/>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Realizar el traslado de las peticiones ciudadanas registradas en el Sistema Distrital para la Gestión de Peticiones Ciudadanas"/>
    <n v="189"/>
    <s v="UPYP-G012"/>
    <s v="Posibilidad de afectación reputacional por inconformidad de los usuarios del sistema, debido a errores (fallas o deficiencias) en el análisis y direccionamiento a las peticiones ciudadanas"/>
    <x v="0"/>
    <s v="Usuarios, productos y prácticas"/>
    <s v="Subsecretaría de Servicio a la Ciudadanía"/>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analiza las peticiones ciudadanas y valida las competencias relacionadas. La(s) fuente(s) de información utilizadas es(son) actividad 7 del Procedimiento Direccionamiento de Peticiones Ciudadanas 2212200-PR-291. En caso de evidenciar observaciones, desviaciones o diferencias, se analiza y evalúa la petición y se corrigen las competencias y/o se realiza validación con la Oficina Asesora de Jurídica, queda como evidencia correo electrónico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enor (2)"/>
    <n v="0.30000000000000004"/>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Profesional, Técnico operativo o Auxiliar Administrativo encargado del Direccionamiento de Peticiones Ciudadanas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obierno Abierto y Relacionamiento con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d v="2022-08-31T00:00:00"/>
    <s v="_x000a__x000a_Análisis de controles_x000a__x000a_"/>
    <s v="Se ajustan los controles detectivos y preventivos en coherencia con la actualización del procedimiento Direccionamiento de Peticiones Ciudadanas (2212200-PR-291) versión 13._x000a_"/>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 la tipología del control número 2 de &quot;correctivo&quot; a &quot;detectivo&quot;._x000a_Se ajustan los controles correctivos acorde con el nombre del nuevo proceso._x000a_Se ajustan las acciones de contingencia acorde con el nombre del nuevo proceso."/>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79"/>
    <s v="FI-C027"/>
    <s v="Posibilidad de afectación reputacional por pérdida de credibilidad y confianza en la Secretaría General, debido a realización de cobros indebidos durante la prestación del servicio en el canal presencial de la Red CADE dispuesto para el servicio a la ciudadanía"/>
    <x v="1"/>
    <s v="Fraude interno"/>
    <s v="Subsecretaría de Servicio a la Ciudadanía"/>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Sin asociación"/>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obierno Abierto y Relacionamiento con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el Código Disciplinario Único."/>
    <s v="- Gestores de transparencia e integridad de la Dirección del Sistema Distrital de Servicio a la Ciudadana"/>
    <s v="- PA230-010"/>
    <s v="- 530"/>
    <s v="- 1/03/2023"/>
    <s v="- 31/12/2023"/>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a) del Sistema Distrital de Servicio a la Ciudadanía_x000a_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Administración del Modelo Multicanal de Relacionamiento con la Ciudadanía (2213300-PR-036)  Versión 16._x000a_Se ajustan los controles correctivos acorde con el nombre del nuevo proceso._x000a_Se define acción de tratamiento para fortalecer la gestión del riesgo._x000a_Se ajustan las acciones de contingencia acorde con el nombre del nuevo proceso."/>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Medir y analizar la calidad en la prestación del servicio en los canales de relacionamiento con la Ciudadanía de la administración distrital"/>
    <n v="180"/>
    <s v="UPYP-C002"/>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s v="Subsecretaría de Servicio a la Ciudadanía"/>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DCS sobre los valores de integridad, con relación al servicio a la ciudadanía."/>
    <s v="- Gestor de integridad de la Dirección Distrital de Calidad del Servicio"/>
    <s v="- PA230-012"/>
    <s v="- 532"/>
    <s v="- 1/03/2023"/>
    <s v="- 31/10/2023"/>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obierno Abierto y Relacionamiento con la Ciudadanía"/>
    <s v="- Subsecretario(a) de Servicio a la Ciudadanía y Alto(a) Consejero(a) Distrital de Tecnologías de la Información y las Comunicaciones_x000a_- Director Distrital de Calidad del Servicio_x000a_- Director Distrital de Calidad del Servicio_x000a__x000a__x000a__x000a__x000a__x000a__x000a_- Subsecretario(a) de Servicio a la Ciudadanía y Alto(a) Consejero(a) Distrital de Tecnologías de la Información y las Comunicaciones"/>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obierno Abierto y Relacionamiento con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d v="2023-04-21T00:00:00"/>
    <s v="_x000a__x000a__x000a__x000a_Establecimiento de controles_x000a__x000a__x000a__x000a_"/>
    <s v="Se ajustaron los controles detectivos y preventivos, acorde con la actualización del procedimiento Seguimiento y medición del servicio a la Ciudadanía (4221000-PR-044) Versión 15"/>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Administrar canales de relacionamiento con la ciudadanía"/>
    <n v="191"/>
    <s v="EYADP-G116"/>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s v="Subsecretaría de Servicio a la Ciudadanía"/>
    <s v="- Dificultad en la articulación de actividades comunes a las dependencias._x000a_- Alta rotación de personal generando retrasos en la curva de aprendizaje._x000a_- Fallas de conectividad e interoperabilidad que dificultan el funcionamiento de plataformas tecnológicas que soportan los canales de relacionamiento con las partes interesadas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la ejecución de las políticas, programas y proyecto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Sin asociación"/>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 De lo contrario, se generan las facturas correspondientes.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
    <s v="-"/>
    <s v="-"/>
    <s v="-"/>
    <s v="-"/>
    <s v="-"/>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obierno Abierto y Relacionamiento con la Ciudadanía"/>
    <s v="- Subsecretario(a) de Servicio a la Ciudadanía y Alto(a) Consejero(a) Distrital de Tecnologías de la Información y las Comunicaciones_x000a_- Servidor(a) asignado por el (la) Director(a) del Sistema Distrital de Servicio a la Ciudadanía_x000a__x000a__x000a__x000a__x000a__x000a__x000a__x000a_- Subsecretario(a) de Servicio a la Ciudadanía y Alto(a) Consejero(a) Distrital de Tecnologías de la Información y las Comunicaciones"/>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obierno Abierto y Relacionamiento con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d v="2022-12-02T00:00:00"/>
    <s v="Identificación del riesgo_x000a__x000a_Análisis de controles_x000a__x000a_Tratamiento del riesgo"/>
    <s v="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detectivos y preventivos, acorde con la actualización del procedimiento Facturación y Cobro por concepto de uso de espacios en los SuperCADE y CADE (2213300-PR-377) Versión 5._x000a_Se ajustan los controles correctivos acorde con el nombre del nuevo proceso._x000a_Se ajustan las acciones de contingencia acorde con el nombre del nuevo proceso."/>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propósito): Generar valor público para la ciudadanía, la Secretaria General y sus grupos de interés, mediante el uso y aprovechamiento estratégico de TIC)"/>
    <n v="192"/>
    <s v="UPYP-G013"/>
    <s v="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x v="0"/>
    <s v="Usuarios, productos y prácticas"/>
    <s v="Oficina Alta Consejería Distrital de Tecnologías de la Información y las Comunicaciones"/>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_x000a_1.Políticas Públicas_x000a_2. Normatividad Nacional._x000a_ 3.Directrices y lineamientos._x000a_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
    <s v="-"/>
    <s v="-"/>
    <s v="-"/>
    <s v="-"/>
    <s v="-"/>
    <s v="- Reportar el riesgo materializad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Gobierno Abierto y Relacionamiento con la Ciudadanía"/>
    <s v="- Subsecretario(a) de Servicio a la Ciudadanía y Alto(a) Consejero(a) Distrital de Tecnologías de la Información y las Comunicaciones_x000a_- Jefe de Oficina Alta Consejería Distrital de Tecnologías de la Información y las Comunicaciones -TIC-_x000a_- Jefe de Oficina Alta Consejería Distrital de Tecnologías de la Información y las Comunicaciones -TIC-_x000a_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_x000a_- Documento de análisis de errores _x000a_- Proyecto reformulado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n v="193"/>
    <s v="UPYP-G014"/>
    <s v="Posibilidad de afectación reputacional por perdida de credibilidad y confianza de las entidades y la ciudadanía, debido a incumplimiento de compromisos en la gestión de asesorías y formulación e implementación de proyectos en materia de transformación digital"/>
    <x v="0"/>
    <s v="Usuarios, productos y prácticas"/>
    <s v="Oficina Alta Consejería Distrital de Tecnologías de la Información y las Comunicaciones"/>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y estratégicos misionales en el Sistema de Gestión de Calidad_x000a__x000a__x000a__x000a_"/>
    <s v="9. Industria, innovación e infraestructura"/>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
    <s v="-"/>
    <s v="-"/>
    <s v="-"/>
    <s v="-"/>
    <s v="-"/>
    <s v="- Reportar el riesgo materializado de Posibilidad de afectación reputacional por perdida de credibilidad y confianza de las entidades y la ciudadanía, debido a incumplimiento de compromisos en la gestión de asesorías y formulación e implementación de proyectos en materia de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Subsecretario(a) de Servicio a la Ciudadanía y Alto(a) Consejero(a) Distrital de Tecnologías de la Información y las Comunicaciones"/>
    <s v="- Reporte de monitoreo indicando la materialización del riesgo de Posibilidad de afectación reputacional por perdida de credibilidad y confianza de las entidades y la ciudadanía, debido a incumplimiento de compromisos en la gestión de asesorías y formulación e implementación de proyectos en materia de transformación digital_x000a_- Causas de incumplimiento identificadas_x000a_- Acción formulada en el aplicativo Sistema Integrado de Gestión_x000a_- Plan de trabajo actualizado 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Identificación del riesgo_x000a_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ajustan las acciones de contingencia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Gestionar asesorías y formular e implementar proyectos en materia de transformación digital"/>
    <n v="181"/>
    <s v="FI-C028"/>
    <s v="Posibilidad de afectación económica (o presupuestal) por sanción de un ente de control o ente regulador, debido a decisiones ajustadas a intereses propios o de terceros en la ejecución de Proyectos en materia TIC y Transformación digital, para obtener dádivas o beneficios"/>
    <x v="1"/>
    <s v="Fraude interno"/>
    <s v="Oficina Alta Consejería Distrital de Tecnologías de la Información y las Comunicaciones"/>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Sin asociación"/>
    <s v="- No aplica_x000a__x000a__x000a__x000a_"/>
    <s v="Muy baja (1)"/>
    <n v="0.2"/>
    <s v=""/>
    <s v=""/>
    <s v=""/>
    <s v=""/>
    <s v=""/>
    <s v=""/>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quot;Informe parcial/final del proyecto&quot; y el correo electrónico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Catastrófico (5)"/>
    <n v="1"/>
    <s v="Extremo"/>
    <s v="Se tienen dos actividades que actúan como puntos de control para prevención y detección del riesgo sin embargo, la zona con y sin controles permanece constante, ubicándose en zona extrema (1.5)"/>
    <s v="Reducir"/>
    <s v="- Sensibilizar cuatrimestralmente al equipo de la Alta Consejería Distrital de TIC sobre los valores de integridad."/>
    <s v="- Profesionales responsables de riesgos de la ACDTIC y Gestor de integridad"/>
    <s v="- PA230-015"/>
    <s v="- 535"/>
    <s v="- 1/04/2023"/>
    <s v="- 31/12/2023"/>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 Actualizar el mapa de riesgos Gobierno Abierto y Relacionamiento con la Ciudadanía"/>
    <s v="- Subsecretario(a) de Servicio a la Ciudadanía y Alto(a) Consejero(a) Distrital de Tecnologías de la Información y las Comunicaciones_x000a_- Jefe Oficina de la Alta Consejería Distrital de TIC_x000a_- Jefe Oficina de la Alta Consejería Distrital de TIC_x000a__x000a__x000a__x000a__x000a__x000a__x000a_- Subsecretario(a) de Servicio a la Ciudadanía y Alto(a) Consejero(a) Distrital de Tecnologías de la Información y las Comunicaciones"/>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 Mapa de riesgo  Gobierno Abierto y Relacionamiento con la Ciudadanía,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5-09T00:00:00"/>
    <s v="_x000a__x000a_Análisis de controles_x000a__x000a_"/>
    <s v="Se ajustaron los controles conforme a la actualización del procedimiento"/>
    <d v="2022-12-02T00:00:00"/>
    <s v="Identificación del riesgo_x000a__x000a_Análisis de controles_x000a__x000a_Tratamiento del riesgo"/>
    <s v="_x000a_Se actualiza el contexto de la gestión del proceso, de acuerdo con las actividades definidas en el proceso Gobierno abierto y relacionamiento con la ciudadanía. _x000a_Se actualizan las causas internas, externas efectos según el análisis DOFA del nuevo proceso._x000a_Se ajustan los controles correctivos acorde con el nombre del nuevo proceso._x000a_Se define acción de tratamiento para fortalecer la gestión del riesgo._x000a_Se ajustan las acciones de contingencia acorde con el nombre del nuevo proceso._x000a_"/>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Fase: Actividad) Desarrollar el modelo de Gobierno Abierto con articulación y coordinación interinstitucional._x000a__x000a_- Formular, implementar y realizar seguimiento a las estrategias, lineamientos y proyectos en materia gobierno abierto y la transformación digital"/>
    <n v="194"/>
    <s v="EYADP-G117"/>
    <s v="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x v="0"/>
    <s v="Ejecución y administración de procesos"/>
    <s v="Oficina Asesora de Planeación"/>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 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Baja (2)"/>
    <n v="0.4"/>
    <s v="Leve (1)"/>
    <s v="Moderado (3)"/>
    <s v="Leve (1)"/>
    <s v="Leve (1)"/>
    <s v="Moderado (3)"/>
    <s v="Moderado (3)"/>
    <s v="Moderado (3)"/>
    <n v="0.6"/>
    <s v="Moderado"/>
    <s v="El proceso estima que el riesgo inherente se ubica en la zona moderada, debido a que la frecuencia con la que se realiza la actividad clave asociada al riesgo fue 5 veces en el último año, sin embargo, ante su materialización, podrían presentarse afectaciones en cuanto a imagen, información y cumplimiento."/>
    <s v="-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una vez recibida la programación de las acciones y compromisos del Plan de Acción General del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200 de 16 de junio de 2020,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200 de 16 de junio de 2020,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s v="- Oficina Asesora de Planeación_x000a_- Gerente del Proyecto   _x000a_- Gerente del Proyecto   _x000a_- Gerente del Proyecto   _x000a__x000a__x000a__x000a__x000a__x000a_- Oficina Asesora de Planeación"/>
    <s v="- Reporte de monitoreo indicando la materialización del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s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d v="2023-12-07T00:00:00"/>
    <s v="Identificación del riesgo_x000a_Análisis del riesgo_x000a_Establecimiento de controles_x000a_Valoración del riesgo"/>
    <s v="Se ajusta el nombre del riesgo._x000a_Se ajusta la calificación de la probabilidad y las perspectivas de impacto._x000a_Se ajustan los controles preventivos y detectivos, se incorporan los controles definidos en el procedimiento Formulación y seguimiento al Plan de Acción General de Gobierno Abierto de Bogotá (4202000-PR-101). Se ajustan los controles correctivos acorde con las acciones de contingencia definidas._x000a_La zona del riesgo se mantiene. El valor de la probabilidad cambia a 16,8% y el impacto a 25,3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pósito): Implementar un modelo de Gobierno Abierto de Bogotá que promueva una relación democrática, incluyente, accesible y transparente con la ciudadanía._x000a__x000a_- Formular, implementar y realizar seguimiento a las estrategias, lineamientos y proyectos en materia gobierno abierto y la transformación digital"/>
    <n v="195"/>
    <s v="EYADP-G118"/>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s v="Oficina Asesora de Planeación"/>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edia (3)"/>
    <n v="0.6"/>
    <s v="Leve (1)"/>
    <s v="Moderado (3)"/>
    <s v="Leve (1)"/>
    <s v="Leve (1)"/>
    <s v="Leve (1)"/>
    <s v="Moderado (3)"/>
    <s v="Moderado (3)"/>
    <n v="0.6"/>
    <s v="Moderado"/>
    <s v="El proceso estima que el riesgo inherente se ubica en la zona moderada, debido a que la frecuencia con la que se realiza la actividad clave asociada al riesgo fue 37 veces en el último año, sin embargo, ante su materialización, podrían presentarse afectaciones en cuanto a imagen y cumplimiento."/>
    <s v="- 1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se verifica la necesidad de aclaración, ajustes o precisiones al documento estratégico. Tipo: Correctivo Implementación: Manual_x000a_- 2 El mapa de riesgos del proceso de Gobierno abierto y relacionamiento con la Ciudadanía indica que el Gerente del Proyecto, autorizado(a) por Resolución 200 de 16 de junio de 2020, cada vez que se materialice el riesgo se verifica la realización de las acciones pertinent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Oficina Asesora de Planeación_x000a_- Gerente del Proyecto   _x000a_- Gerente del Proyecto   _x000a__x000a__x000a__x000a__x000a__x000a__x000a_- Oficina Asesora de Planeación"/>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d v="2023-12-07T00:00:00"/>
    <s v="Identificación del riesgo_x000a_Análisis del riesgo_x000a_Establecimiento de controles_x000a_Valoración del riesgo"/>
    <s v="Se ajusta el nombre del riesgo_x000a_Se ajusta la calificación de la probabilidad y las perspectivas de impacto._x000a_Se ajustan los controles preventivos y detectivos, se incorporar los controles definidos en el procedimiento Formulación y seguimiento al Plan de Acción General de Gobierno Abierto de Bogotá (4202000-PR-101)._x000a_La zona del riesgo se mantiene. El valor de la probabilidad cambia a 25,2% y el impacto a 33,7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Alto(a) Consejero(a) Distrital de Tecnologías de la Información y las Comunicaciones"/>
    <s v="Misional"/>
    <s v="(Producto): Documentos de lineamientos técnicos elaborados_x000a__x000a_- Formular, implementar y realizar seguimiento a las estrategias, lineamientos y proyectos en materia gobierno abierto y la transformación digital"/>
    <n v="196"/>
    <s v="EYADP-G119"/>
    <s v="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x v="0"/>
    <s v="Ejecución y administración de procesos"/>
    <s v="Oficina Asesora de Planeación"/>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 7869 Implementación del modelo de gobierno abierto, accesible e incluyente de Bogotá_x000a__x000a__x000a__x000a_"/>
    <s v="Muy baja (1)"/>
    <n v="0.2"/>
    <s v="Leve (1)"/>
    <s v="Moderado (3)"/>
    <s v="Leve (1)"/>
    <s v="Leve (1)"/>
    <s v="Menor (2)"/>
    <s v="Moderado (3)"/>
    <s v="Moderado (3)"/>
    <n v="0.6"/>
    <s v="Moderado"/>
    <s v="El proceso estima que el riesgo inherente se ubica en la zona moderada, debido a que la frecuencia con la que se realiza la actividad clave asociada al riesgo fue 2 veces en el último año, sin embargo, ante su materialización, podrían presentarse afectaciones en cuanto a imagen, información y cumplimiento."/>
    <s v="- 1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borrador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Tipo: Preventivo Implementación: Manual_x000a_- 2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oficial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200 de 16 de junio de 2020,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200 de 16 de junio de 2020,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Reducir"/>
    <s v="- Definir e incorporar los controles producto de la documentación del gobierno abierto en el marco del nuevo proceso 'Gobierno abierto y relacionamiento con la ciudadanía'."/>
    <s v="- Gerente del proyecto"/>
    <s v="- PA230-029"/>
    <s v="- 556"/>
    <s v="- 1/03/2023"/>
    <s v="- 15/09/2023"/>
    <s v="- Reportar el riesgo materializad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s v="- Oficina Asesora de Planeación_x000a_- Gerente del Proyecto   _x000a_- Gerente del Proyecto   _x000a_- Gerente del Proyecto   _x000a__x000a__x000a__x000a__x000a__x000a_- Oficina Asesora de Planeación"/>
    <s v="- Reporte de monitoreo indicando la materialización del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d v="2022-12-02T00:00:00"/>
    <s v="Identificación del riesgo_x000a_Análisis antes de controles_x000a_Análisis de controles_x000a__x000a_Tratamiento del riesgo"/>
    <s v="Se cambia la fuente del riesgo de &quot;Proyecto de inversión&quot; a &quot;Gestión de procesos&quot;._x000a_Se actualiza el contexto de la gestión del proceso, de acuerdo con las actividades definidas en el proceso Gobierno abierto y relacionamiento con la ciudadanía. _x000a_Se actualizan las causas internas, externas efectos según el análisis DOFA del nuevo proceso._x000a_Se realiza la valoración del riesgo antes de controles por &quot;exposición”, teniendo en cuenta el cambio generado en la fuente del riesgo._x000a_Se ajustan los controles correctivos acorde con el nombre del nuevo proceso._x000a_Se define acción de tratamiento para fortalecer la gestión del riesgo._x000a_Se ajustan las acciones de contingencia acorde con el nombre del nuevo proceso."/>
    <d v="2023-12-07T00:00:00"/>
    <s v="Identificación del riesgo_x000a_Análisis del riesgo_x000a_Establecimiento de controles_x000a_Valoración del riesgo"/>
    <s v="Se ajusta el nombre del riesgo_x000a_Se ajusta la calificación de la probabilidad y las perspectivas de impacto._x000a_Se ajustan los controles preventivos y detectivos, se incorporar los controles definidos en el procedimiento Formulación y seguimiento al Plan de Acción General de Gobierno Abierto de Bogotá (4202000-PR-101)._x000a_La zona del riesgo se mantiene. El valor de la probabilidad cambia a 8,4% y el impacto a 25,3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Servicio de ayuda humanitaria."/>
    <n v="198"/>
    <s v="EYADP-G120"/>
    <s v="Posibilidad de afectación económica (o presupuestal) por sanción de un ente de control, debido a fallas o deficiencias en el otorgamiento de la Atención o Ayuda Humanitaria Inmediata"/>
    <x v="0"/>
    <s v="Ejecución y administración de procesos"/>
    <s v="Oficina Alta Consejería de Paz, Víctimas y Reconciliación"/>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
    <s v="-"/>
    <s v="-"/>
    <s v="-"/>
    <s v="-"/>
    <s v="-"/>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2-09T00:00:00"/>
    <s v="Identificación del riesgo_x000a__x000a_Análisis de controles_x000a__x000a_"/>
    <s v="Se ajustan los controles, de acuerdo a la actualización del procedimiento._x000a_Se actualiza el nombre del proceso al cual esta asociado el riesgo."/>
    <d v="2023-07-07T00:00:00"/>
    <s v="Identificación del riesgo"/>
    <s v="Se modificó el nombre de la fase a que está asociado el riesgo, según el perfil del proyecto de inversión 7871."/>
    <s v=""/>
    <s v="_x000a__x000a__x000a__x000a_"/>
    <s v=""/>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e Acción Distrital y sus planes conexos en el marco de la política pública de víctimas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n v="199"/>
    <s v="EYADP-G121"/>
    <s v="Posibilidad de afectación reputacional por bajo nivel de implementación de la Política Publica de Víctimas en el Distrito Capital , debido a deficiencias en el seguimiento a la implementación del Plan de Acción Distrital a través del SDARIV"/>
    <x v="0"/>
    <s v="Ejecución y administración de procesos"/>
    <s v="Oficina Alta Consejería de Paz, Víctimas y Reconciliación"/>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4120000-PR-324 actividad 10 indica que el profesional de la Alta Consejería de Paz, Ví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Preventivo Implementación: Manual_x000a_- 2 El procedimiento de Coordinación del Sistema Distrital de Asistencia, Atención y Reparación Integral a Víctimas 4120000-PR-324 actividad 10 indica que el profesional de la Alta Consejería de Paz, Ví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
    <s v="-"/>
    <s v="-"/>
    <s v="-"/>
    <s v="-"/>
    <s v="-"/>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Paz, Víctimas y Reconciliación"/>
    <s v="- Jefe de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Paz, Víctimas y Reconciliación,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d v="2022-12-09T00:00:00"/>
    <s v="Identificación del riesgo_x000a__x000a_Análisis de controles_x000a__x000a_"/>
    <s v="Se ajustan los controles, de acuerdo a la actualización del procedimiento_x000a_Se actualiza el nombre del proceso al cual esta asociado el riesgo._x000a_"/>
    <d v="2023-09-13T00:00:00"/>
    <s v="Establecimiento de controles"/>
    <s v="Se modificó el control preventivo 1 con código 1311 y 2 detectivo con código 1312, en cuanto a la responsabilidad de la aplicación teniendo en cuenta que es responsabilidad del profesional de la Oficina Alta de Paz, Víctimas y Reconciliación, en concordancia con el procedimiento Coordinación del Sistema Distrital de Asistencia, Atención y Reparación Integral a Víctimas (4120000-PR-324) versión 5."/>
    <s v=""/>
    <s v="_x000a__x000a__x000a__x000a_"/>
    <s v=""/>
    <s v=""/>
    <s v="_x000a__x000a__x000a__x000a_"/>
    <s v=""/>
    <s v=""/>
    <s v="_x000a__x000a__x000a__x000a_"/>
    <s v=""/>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n v="197"/>
    <s v="FI-C029"/>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Oficina Alta Consejería de Paz, Víctimas y Reconciliación"/>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quot;Otorgar ayuda y atención humanitaria inmediata&quot;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_x000a_- 2 El procedimiento 4130000-PR-315 &quot;Otorgar ayuda y atención humanitaria inmediata&quot;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_x000a_- 3 El procedimiento 4130000-PR-315 &quot;Otorgar ayuda y atención humanitaria inmediata&quot;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_x000a_- 4 El procedimiento 4130000-PR-315 &quot;Otorgar ayuda y atención humanitaria inmediata&quot;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_x000a_- 5 El procedimiento 4130000-PR-315 &quot;Otorgar ayuda y atención humanitaria inmediata&quot;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1.Validar la caracterización inicial de los ciudadanos, verificando de manera automática que todos los campos obligatorios estén diligenciados, además, restringir caracteres especiales que pueden generar inconsistencias en la información._x000a_2. Frente a los criterios para el otorgamiento de ayuda y atención humanitaria inmediata, validar de manera automática los criterios de temporalidad y competencia, de acuerdo a la información consumida del web service del  aplicativo externo VIVANTO, el cual es fuente principal de la información para el proceso de evaluación. _x000a_3. Verificar si los criterios de otorgar ayuda humanitaria se cumplen, arrojando el resultado de la evaluación con un no procede para el otorgamiento, generando el acta de evaluación con el resultado._x000a_4. Generar la tasación de manera automática, validando la caracterización del sistema familiar, sus necesidades especiales y la cantidad de integrantes."/>
    <s v="- Director de Reparación Integral"/>
    <s v="- PA230-023"/>
    <s v="- 545"/>
    <s v="- 1/02/2023"/>
    <s v="- 31/03/2023"/>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Paz, Víctimas y Reconciliación"/>
    <s v="- Jefe de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Paz, Víctimas y Reconciliación,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d v="2022-12-09T00:00:00"/>
    <s v="Identificación del riesgo_x000a__x000a_Análisis de controles_x000a__x000a_Tratamiento del riesgo"/>
    <s v="Se ajustan los controles, de acuerdo a la actualización del procedimiento_x000a_Se actualiza el nombre del proceso al cual esta asociado el riesgo._x000a_Se formula la acción de tratamiento a 2023"/>
    <s v=""/>
    <s v="_x000a__x000a__x000a__x000a_"/>
    <s v=""/>
    <s v=""/>
    <s v="_x000a__x000a__x000a__x000a_"/>
    <s v=""/>
    <s v=""/>
    <s v="_x000a__x000a__x000a__x000a_"/>
    <s v=""/>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n v="200"/>
    <s v="O-P005"/>
    <s v="Posibilidad de afectación reputacional por pérdida de la credibilidad ante las entidades y organismos distritales, debido a  fallas al estructurar, articular y orientar la implementación de estrategias"/>
    <x v="2"/>
    <s v="Operacionales"/>
    <s v="Subsecretaría Distrital de Fortalecimiento Institucional"/>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
    <s v="-"/>
    <s v="-"/>
    <s v="-"/>
    <s v="-"/>
    <s v="-"/>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la fase (propósito): Fortalecer las capacidades institucionales para una Gestión pública efectiva y articulada, orientada a la generación de valor público para los grupos de interé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y asistencia técnica."/>
    <n v="201"/>
    <s v="O-P006"/>
    <s v="Posibilidad de afectación reputacional por perdida de  confianza de las entidades distritales, debido a que los productos y servicios  del proyecto  generen impactos  adversos en la gestión  para  las entidades "/>
    <x v="2"/>
    <s v="Operacionales"/>
    <s v="Subsecretaría Distrital de Fortalecimiento Institucional"/>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
    <s v="-"/>
    <s v="-"/>
    <s v="-"/>
    <s v="-"/>
    <s v="-"/>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la fase (componente): Lineamientos técnicos y asistencia técnic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s (actividades) del proyecto de inversión:_x000a_1. Desarrollar acciones de participación en redes de ciudad, campañas y plataformas de organismos multilaterales._x000a_2. Desarrollar acciones para la sostenibilidad y mejoramiento del desempeño y la gestión pública distrital._x000a_3. Desarrollar acciones tendientes a la tecnificación, productividad y mejoramiento de la Imprenta Distrital._x000a_4. Formular y actualizar lineamientos técnicos archivísticos, estrategias de seguimiento y medición a la implementación de la política archivística en el Distrito Capital._x000a_5. Generar acciones para el aprovechamiento de la información de relacionamiento y la cooperación internacional._x000a_6. Hacer seguimiento al funcionamiento de las instancias de Coordinación._x000a_7. Realizar actividades de los productos del Plan de acción de la política de transparencia y su seguimiento._x000a_8. Realizar las acciones generales de acompañamiento y seguimiento a los proyectos, asuntos y temas estratégicos de la administración distrital._x000a_9. Realizar los diseños requeridos de la Red Distrital de Archivos y la implementación del componente de Archivos Públicos abiertos._x000a_10. Realizar procesos de caracterización, procesamiento, acceso y puesta al servicio del patrimonio documental del Distrito Capital._x000a_11. Realizar seguimiento y evaluación para la gestión del conocimiento y la innovación._x000a_12. Desarrollar instrumentos para formalizar las relaciones con actores internacionales._x000a_13. Desarrollar investigación, promoción, divulgación y pedagogía del patrimonio documental y la memoria histórica de Bogotá._x000a_14. Desarrollar un ecosistema de gestión de conocimiento e innovación._x000a_15. Desarrollar un plan para la consolidación de la gestión de documentos electrónicos de archivo en el Distrito Capital._x000a_16. Desarrollar una estrategia de análisis de información y datos en transparencia para articular las iniciativas de las entidades distritales._x000a_17. Fortalecer el funcionamiento del Sistema de Coordinación Distrital._x000a_18. Implementar el modelo de asistencia técnica focalizada que permita apoyar a las entidades y organismos distritales en la implementación de la política de archivos en el Distrito Capital._x000a_19. Implementar una estrategia de promoción de ciudad a través de la gestión de actividades en Bogotá y en el exterior._x000a_20. Posicionar a la Imprenta Distrital como un aliado estratégico, para visibilizar la gestión, desempeño y transparencia pública._x000a_21. Realizar un programa de Teletrabajo sobre la planta laboral en entidades y organismos distritales._x000a_22. Ejecutar acciones para la negociación, diálogo y concertación sindical en el Distrito Capital._x000a_23. Implementar un plan de relacionamiento y cooperación internacional del distrito."/>
    <n v="202"/>
    <s v="O-P007"/>
    <s v="Posibilidad de afectación reputacional por incumplimiento en la ejecución de las actividades del proyecto , debido a una deficiente gestión en la planeación y seguimiento de las metas del proyecto"/>
    <x v="2"/>
    <s v="Operacionales"/>
    <s v="Subsecretaría Distrital de Fortalecimiento Institucional"/>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 7868 Desarrollo institucional para una gestión pública eficiente_x000a__x000a__x000a__x000a_"/>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
    <s v="-"/>
    <s v="-"/>
    <s v="-"/>
    <s v="-"/>
    <s v="-"/>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2-02T00:00:00"/>
    <s v="_x000a__x000a_Análisis de controles_x000a__x000a_"/>
    <s v="Actualización en la redacción de los riesgos del proyecto e identificación de tipo de controles"/>
    <d v="2023-07-04T00:00:00"/>
    <s v="Identificación del riesgo"/>
    <s v="Se retira la asociación con el Objetivo de Desarrollo Sostenible “17. Alianzas para Lograr los Objetivos” y se asocia el riesgo a todas las fases (actividades) del proyecto de inversión 7868 Desarrollo Institucional para una Gestión Pública Eficiente a este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7" firstHeaderRow="1" firstDataRow="1" firstDataCol="1"/>
  <pivotFields count="102">
    <pivotField showAll="0"/>
    <pivotField showAll="0"/>
    <pivotField showAll="0"/>
    <pivotField showAll="0"/>
    <pivotField showAll="0"/>
    <pivotField showAll="0"/>
    <pivotField showAll="0"/>
    <pivotField showAll="0"/>
    <pivotField showAll="0"/>
    <pivotField axis="axisRow" outline="0"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4">
    <i>
      <x/>
    </i>
    <i>
      <x v="1"/>
    </i>
    <i>
      <x v="2"/>
    </i>
    <i t="grand">
      <x/>
    </i>
  </rowItems>
  <colItems count="1">
    <i/>
  </colItems>
  <formats count="7">
    <format dxfId="151">
      <pivotArea type="all" dataOnly="0" outline="0" fieldPosition="0"/>
    </format>
    <format dxfId="150">
      <pivotArea outline="0" collapsedLevelsAreSubtotals="1" fieldPosition="0"/>
    </format>
    <format dxfId="149">
      <pivotArea field="9" type="button" dataOnly="0" labelOnly="1" outline="0" axis="axisRow" fieldPosition="0"/>
    </format>
    <format dxfId="148">
      <pivotArea dataOnly="0" labelOnly="1" fieldPosition="0">
        <references count="1">
          <reference field="9" count="0"/>
        </references>
      </pivotArea>
    </format>
    <format dxfId="147">
      <pivotArea dataOnly="0" labelOnly="1" fieldPosition="0">
        <references count="1">
          <reference field="9" count="0" defaultSubtotal="1"/>
        </references>
      </pivotArea>
    </format>
    <format dxfId="146">
      <pivotArea dataOnly="0" labelOnly="1" grandRow="1" outline="0" fieldPosition="0"/>
    </format>
    <format dxfId="1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7" rowHeaderCaption="Procesos / Proyectos de inversión" colHeaderCaption="Enfoque del riesgo">
  <location ref="A4:E23" firstHeaderRow="1" firstDataRow="2" firstDataCol="1"/>
  <pivotFields count="102">
    <pivotField axis="axisRow" showAll="0">
      <items count="34">
        <item x="16"/>
        <item m="1" x="19"/>
        <item m="1" x="24"/>
        <item m="1" x="26"/>
        <item m="1" x="18"/>
        <item m="1" x="29"/>
        <item x="0"/>
        <item x="1"/>
        <item m="1" x="17"/>
        <item m="1" x="30"/>
        <item x="2"/>
        <item m="1" x="25"/>
        <item m="1" x="31"/>
        <item x="7"/>
        <item m="1" x="27"/>
        <item m="1" x="32"/>
        <item m="1" x="28"/>
        <item m="1" x="20"/>
        <item m="1" x="21"/>
        <item x="12"/>
        <item x="13"/>
        <item m="1" x="22"/>
        <item m="1" x="23"/>
        <item x="3"/>
        <item x="4"/>
        <item x="5"/>
        <item x="6"/>
        <item x="8"/>
        <item x="9"/>
        <item x="10"/>
        <item x="11"/>
        <item x="14"/>
        <item x="15"/>
        <item t="default"/>
      </items>
    </pivotField>
    <pivotField showAll="0"/>
    <pivotField showAll="0"/>
    <pivotField showAll="0"/>
    <pivotField showAll="0"/>
    <pivotField showAll="0"/>
    <pivotField showAll="0"/>
    <pivotField showAll="0"/>
    <pivotField dataField="1"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8">
    <i>
      <x/>
    </i>
    <i>
      <x v="6"/>
    </i>
    <i>
      <x v="7"/>
    </i>
    <i>
      <x v="10"/>
    </i>
    <i>
      <x v="13"/>
    </i>
    <i>
      <x v="19"/>
    </i>
    <i>
      <x v="20"/>
    </i>
    <i>
      <x v="23"/>
    </i>
    <i>
      <x v="24"/>
    </i>
    <i>
      <x v="25"/>
    </i>
    <i>
      <x v="26"/>
    </i>
    <i>
      <x v="27"/>
    </i>
    <i>
      <x v="28"/>
    </i>
    <i>
      <x v="29"/>
    </i>
    <i>
      <x v="30"/>
    </i>
    <i>
      <x v="31"/>
    </i>
    <i>
      <x v="32"/>
    </i>
    <i t="grand">
      <x/>
    </i>
  </rowItems>
  <colFields count="1">
    <field x="9"/>
  </colFields>
  <colItems count="4">
    <i>
      <x/>
    </i>
    <i>
      <x v="1"/>
    </i>
    <i>
      <x v="2"/>
    </i>
    <i t="grand">
      <x/>
    </i>
  </colItems>
  <dataFields count="1">
    <dataField name="Número de riesgos" fld="8" subtotal="count" baseField="0" baseItem="0"/>
  </dataFields>
  <formats count="44">
    <format dxfId="87">
      <pivotArea type="all" dataOnly="0" outline="0" fieldPosition="0"/>
    </format>
    <format dxfId="86">
      <pivotArea outline="0" collapsedLevelsAreSubtotals="1" fieldPosition="0"/>
    </format>
    <format dxfId="85">
      <pivotArea dataOnly="0" labelOnly="1" grandRow="1" outline="0" fieldPosition="0"/>
    </format>
    <format dxfId="84">
      <pivotArea dataOnly="0" labelOnly="1" outline="0" axis="axisValues" fieldPosition="0"/>
    </format>
    <format dxfId="83">
      <pivotArea type="all" dataOnly="0" outline="0" fieldPosition="0"/>
    </format>
    <format dxfId="82">
      <pivotArea outline="0" collapsedLevelsAreSubtotals="1" fieldPosition="0"/>
    </format>
    <format dxfId="81">
      <pivotArea dataOnly="0" labelOnly="1" grandRow="1" outline="0" fieldPosition="0"/>
    </format>
    <format dxfId="80">
      <pivotArea dataOnly="0" labelOnly="1" outline="0" axis="axisValues" fieldPosition="0"/>
    </format>
    <format dxfId="79">
      <pivotArea collapsedLevelsAreSubtotals="1" fieldPosition="0">
        <references count="1">
          <reference field="0" count="21">
            <x v="1"/>
            <x v="2"/>
            <x v="3"/>
            <x v="4"/>
            <x v="5"/>
            <x v="6"/>
            <x v="7"/>
            <x v="8"/>
            <x v="9"/>
            <x v="10"/>
            <x v="11"/>
            <x v="12"/>
            <x v="13"/>
            <x v="14"/>
            <x v="15"/>
            <x v="16"/>
            <x v="17"/>
            <x v="18"/>
            <x v="19"/>
            <x v="20"/>
            <x v="21"/>
          </reference>
        </references>
      </pivotArea>
    </format>
    <format dxfId="78">
      <pivotArea outline="0" collapsedLevelsAreSubtotals="1" fieldPosition="0"/>
    </format>
    <format dxfId="77">
      <pivotArea dataOnly="0" labelOnly="1" outline="0" axis="axisValues" fieldPosition="0"/>
    </format>
    <format dxfId="76">
      <pivotArea field="0" type="button" dataOnly="0" labelOnly="1" outline="0" axis="axisRow" fieldPosition="0"/>
    </format>
    <format dxfId="75">
      <pivotArea dataOnly="0" labelOnly="1" outline="0" axis="axisValues" fieldPosition="0"/>
    </format>
    <format dxfId="74">
      <pivotArea dataOnly="0" labelOnly="1" outline="0" axis="axisValues" fieldPosition="0"/>
    </format>
    <format dxfId="73">
      <pivotArea field="0" type="button" dataOnly="0" labelOnly="1" outline="0" axis="axisRow" fieldPosition="0"/>
    </format>
    <format dxfId="72">
      <pivotArea outline="0" collapsedLevelsAreSubtotals="1" fieldPosition="0"/>
    </format>
    <format dxfId="71">
      <pivotArea type="all" dataOnly="0" outline="0" fieldPosition="0"/>
    </format>
    <format dxfId="70">
      <pivotArea outline="0" collapsedLevelsAreSubtotals="1" fieldPosition="0"/>
    </format>
    <format dxfId="69">
      <pivotArea field="0" type="button" dataOnly="0" labelOnly="1" outline="0" axis="axisRow" fieldPosition="0"/>
    </format>
    <format dxfId="68">
      <pivotArea dataOnly="0" labelOnly="1" fieldPosition="0">
        <references count="1">
          <reference field="0" count="0"/>
        </references>
      </pivotArea>
    </format>
    <format dxfId="67">
      <pivotArea dataOnly="0" labelOnly="1" grandRow="1" outline="0" fieldPosition="0"/>
    </format>
    <format dxfId="66">
      <pivotArea dataOnly="0" labelOnly="1" outline="0" axis="axisValues" fieldPosition="0"/>
    </format>
    <format dxfId="65">
      <pivotArea collapsedLevelsAreSubtotals="1" fieldPosition="0">
        <references count="1">
          <reference field="0" count="0"/>
        </references>
      </pivotArea>
    </format>
    <format dxfId="64">
      <pivotArea dataOnly="0" labelOnly="1" fieldPosition="0">
        <references count="1">
          <reference field="0" count="0"/>
        </references>
      </pivotArea>
    </format>
    <format dxfId="63">
      <pivotArea collapsedLevelsAreSubtotals="1" fieldPosition="0">
        <references count="1">
          <reference field="0" count="15">
            <x v="6"/>
            <x v="7"/>
            <x v="10"/>
            <x v="13"/>
            <x v="19"/>
            <x v="20"/>
            <x v="23"/>
            <x v="24"/>
            <x v="25"/>
            <x v="26"/>
            <x v="27"/>
            <x v="28"/>
            <x v="29"/>
            <x v="30"/>
            <x v="31"/>
          </reference>
        </references>
      </pivotArea>
    </format>
    <format dxfId="62">
      <pivotArea dataOnly="0" labelOnly="1" fieldPosition="0">
        <references count="1">
          <reference field="0" count="15">
            <x v="6"/>
            <x v="7"/>
            <x v="10"/>
            <x v="13"/>
            <x v="19"/>
            <x v="20"/>
            <x v="23"/>
            <x v="24"/>
            <x v="25"/>
            <x v="26"/>
            <x v="27"/>
            <x v="28"/>
            <x v="29"/>
            <x v="30"/>
            <x v="31"/>
          </reference>
        </references>
      </pivotArea>
    </format>
    <format dxfId="61">
      <pivotArea dataOnly="0" outline="0" fieldPosition="0">
        <references count="1">
          <reference field="9" count="2">
            <x v="1"/>
            <x v="2"/>
          </reference>
        </references>
      </pivotArea>
    </format>
    <format dxfId="60">
      <pivotArea field="0" type="button" dataOnly="0" labelOnly="1" outline="0" axis="axisRow" fieldPosition="0"/>
    </format>
    <format dxfId="59">
      <pivotArea dataOnly="0" labelOnly="1" fieldPosition="0">
        <references count="1">
          <reference field="9" count="0"/>
        </references>
      </pivotArea>
    </format>
    <format dxfId="58">
      <pivotArea dataOnly="0" labelOnly="1" grandCol="1" outline="0" fieldPosition="0"/>
    </format>
    <format dxfId="57">
      <pivotArea type="origin" dataOnly="0" labelOnly="1" outline="0" fieldPosition="0"/>
    </format>
    <format dxfId="56">
      <pivotArea field="9" type="button" dataOnly="0" labelOnly="1" outline="0" axis="axisCol" fieldPosition="0"/>
    </format>
    <format dxfId="55">
      <pivotArea type="topRight" dataOnly="0" labelOnly="1" outline="0" fieldPosition="0"/>
    </format>
    <format dxfId="54">
      <pivotArea field="0" type="button" dataOnly="0" labelOnly="1" outline="0" axis="axisRow" fieldPosition="0"/>
    </format>
    <format dxfId="53">
      <pivotArea dataOnly="0" labelOnly="1" fieldPosition="0">
        <references count="1">
          <reference field="9" count="0"/>
        </references>
      </pivotArea>
    </format>
    <format dxfId="52">
      <pivotArea dataOnly="0" labelOnly="1" grandCol="1" outline="0" fieldPosition="0"/>
    </format>
    <format dxfId="51">
      <pivotArea field="0" type="button" dataOnly="0" labelOnly="1" outline="0" axis="axisRow" fieldPosition="0"/>
    </format>
    <format dxfId="50">
      <pivotArea dataOnly="0" labelOnly="1" fieldPosition="0">
        <references count="1">
          <reference field="9" count="0"/>
        </references>
      </pivotArea>
    </format>
    <format dxfId="49">
      <pivotArea dataOnly="0" labelOnly="1" grandCol="1" outline="0" fieldPosition="0"/>
    </format>
    <format dxfId="48">
      <pivotArea type="origin" dataOnly="0" labelOnly="1" outline="0" fieldPosition="0"/>
    </format>
    <format dxfId="47">
      <pivotArea grandRow="1" outline="0" collapsedLevelsAreSubtotals="1" fieldPosition="0"/>
    </format>
    <format dxfId="46">
      <pivotArea field="0" type="button" dataOnly="0" labelOnly="1" outline="0" axis="axisRow" fieldPosition="0"/>
    </format>
    <format dxfId="45">
      <pivotArea dataOnly="0" labelOnly="1" fieldPosition="0">
        <references count="1">
          <reference field="9" count="0"/>
        </references>
      </pivotArea>
    </format>
    <format dxfId="44">
      <pivotArea dataOnly="0" labelOnly="1" grandCol="1" outline="0" fieldPosition="0"/>
    </format>
  </formats>
  <chartFormats count="7">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9" count="1" selected="0">
            <x v="1"/>
          </reference>
        </references>
      </pivotArea>
    </chartFormat>
    <chartFormat chart="0" format="4" series="1">
      <pivotArea type="data" outline="0" fieldPosition="0">
        <references count="2">
          <reference field="4294967294" count="1" selected="0">
            <x v="0"/>
          </reference>
          <reference field="9" count="1" selected="0">
            <x v="2"/>
          </reference>
        </references>
      </pivotArea>
    </chartFormat>
    <chartFormat chart="0" format="5" series="1">
      <pivotArea type="data" outline="0" fieldPosition="0">
        <references count="2">
          <reference field="4294967294" count="1" selected="0">
            <x v="0"/>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1"/>
          </reference>
        </references>
      </pivotArea>
    </chartFormat>
    <chartFormat chart="0" format="7">
      <pivotArea type="data" outline="0" fieldPosition="0">
        <references count="3">
          <reference field="4294967294" count="1" selected="0">
            <x v="0"/>
          </reference>
          <reference field="0" count="1" selected="0">
            <x v="31"/>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rowHeaderCaption="Dependencia" colHeaderCaption="Enfoque del riesgo">
  <location ref="A30:E52" firstHeaderRow="1" firstDataRow="2" firstDataCol="1"/>
  <pivotFields count="103">
    <pivotField showAll="0"/>
    <pivotField showAll="0"/>
    <pivotField showAll="0"/>
    <pivotField showAll="0"/>
    <pivotField showAll="0"/>
    <pivotField showAll="0"/>
    <pivotField showAll="0"/>
    <pivotField showAll="0"/>
    <pivotField dataField="1" showAll="0"/>
    <pivotField axis="axisCol" showAll="0">
      <items count="4">
        <item x="1"/>
        <item x="0"/>
        <item x="2"/>
        <item t="default"/>
      </items>
    </pivotField>
    <pivotField showAll="0"/>
    <pivotField axis="axisRow" showAll="0">
      <items count="23">
        <item x="9"/>
        <item x="12"/>
        <item x="4"/>
        <item x="6"/>
        <item x="8"/>
        <item x="18"/>
        <item x="17"/>
        <item x="2"/>
        <item x="13"/>
        <item m="1" x="21"/>
        <item x="3"/>
        <item x="10"/>
        <item x="15"/>
        <item x="11"/>
        <item x="5"/>
        <item x="7"/>
        <item x="14"/>
        <item x="16"/>
        <item x="19"/>
        <item m="1" x="20"/>
        <item x="1"/>
        <item x="0"/>
        <item t="default"/>
      </items>
    </pivotField>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21">
    <i>
      <x/>
    </i>
    <i>
      <x v="1"/>
    </i>
    <i>
      <x v="2"/>
    </i>
    <i>
      <x v="3"/>
    </i>
    <i>
      <x v="4"/>
    </i>
    <i>
      <x v="5"/>
    </i>
    <i>
      <x v="6"/>
    </i>
    <i>
      <x v="7"/>
    </i>
    <i>
      <x v="8"/>
    </i>
    <i>
      <x v="10"/>
    </i>
    <i>
      <x v="11"/>
    </i>
    <i>
      <x v="12"/>
    </i>
    <i>
      <x v="13"/>
    </i>
    <i>
      <x v="14"/>
    </i>
    <i>
      <x v="15"/>
    </i>
    <i>
      <x v="16"/>
    </i>
    <i>
      <x v="17"/>
    </i>
    <i>
      <x v="18"/>
    </i>
    <i>
      <x v="20"/>
    </i>
    <i>
      <x v="21"/>
    </i>
    <i t="grand">
      <x/>
    </i>
  </rowItems>
  <colFields count="1">
    <field x="9"/>
  </colFields>
  <colItems count="4">
    <i>
      <x/>
    </i>
    <i>
      <x v="1"/>
    </i>
    <i>
      <x v="2"/>
    </i>
    <i t="grand">
      <x/>
    </i>
  </colItems>
  <dataFields count="1">
    <dataField name="Número de riesgos" fld="8" subtotal="count" baseField="0" baseItem="0"/>
  </dataFields>
  <formats count="57">
    <format dxfId="144">
      <pivotArea type="all" dataOnly="0" outline="0" fieldPosition="0"/>
    </format>
    <format dxfId="143">
      <pivotArea outline="0" collapsedLevelsAreSubtotals="1" fieldPosition="0"/>
    </format>
    <format dxfId="142">
      <pivotArea dataOnly="0" labelOnly="1" grandRow="1" outline="0" fieldPosition="0"/>
    </format>
    <format dxfId="141">
      <pivotArea dataOnly="0" labelOnly="1" outline="0" axis="axisValues" fieldPosition="0"/>
    </format>
    <format dxfId="140">
      <pivotArea type="all" dataOnly="0" outline="0" fieldPosition="0"/>
    </format>
    <format dxfId="139">
      <pivotArea outline="0" collapsedLevelsAreSubtotals="1" fieldPosition="0"/>
    </format>
    <format dxfId="138">
      <pivotArea dataOnly="0" labelOnly="1" grandRow="1" outline="0" fieldPosition="0"/>
    </format>
    <format dxfId="137">
      <pivotArea dataOnly="0" labelOnly="1" outline="0" axis="axisValues" fieldPosition="0"/>
    </format>
    <format dxfId="136">
      <pivotArea dataOnly="0" labelOnly="1" outline="0" axis="axisValues" fieldPosition="0"/>
    </format>
    <format dxfId="135">
      <pivotArea outline="0" collapsedLevelsAreSubtotals="1" fieldPosition="0">
        <references count="1">
          <reference field="9" count="1" selected="0">
            <x v="2"/>
          </reference>
        </references>
      </pivotArea>
    </format>
    <format dxfId="134">
      <pivotArea dataOnly="0" labelOnly="1" fieldPosition="0">
        <references count="1">
          <reference field="9" count="1">
            <x v="2"/>
          </reference>
        </references>
      </pivotArea>
    </format>
    <format dxfId="133">
      <pivotArea dataOnly="0" outline="0" fieldPosition="0">
        <references count="1">
          <reference field="9" count="1">
            <x v="1"/>
          </reference>
        </references>
      </pivotArea>
    </format>
    <format dxfId="132">
      <pivotArea type="origin" dataOnly="0" labelOnly="1" outline="0" fieldPosition="0"/>
    </format>
    <format dxfId="131">
      <pivotArea field="9" type="button" dataOnly="0" labelOnly="1" outline="0" axis="axisCol" fieldPosition="0"/>
    </format>
    <format dxfId="130">
      <pivotArea type="topRight" dataOnly="0" labelOnly="1" outline="0" fieldPosition="0"/>
    </format>
    <format dxfId="129">
      <pivotArea dataOnly="0" labelOnly="1" fieldPosition="0">
        <references count="1">
          <reference field="9" count="1">
            <x v="0"/>
          </reference>
        </references>
      </pivotArea>
    </format>
    <format dxfId="128">
      <pivotArea type="origin" dataOnly="0" labelOnly="1" outline="0" fieldPosition="0"/>
    </format>
    <format dxfId="127">
      <pivotArea field="9" type="button" dataOnly="0" labelOnly="1" outline="0" axis="axisCol" fieldPosition="0"/>
    </format>
    <format dxfId="126">
      <pivotArea type="topRight" dataOnly="0" labelOnly="1" outline="0" fieldPosition="0"/>
    </format>
    <format dxfId="125">
      <pivotArea dataOnly="0" labelOnly="1" fieldPosition="0">
        <references count="1">
          <reference field="9" count="0"/>
        </references>
      </pivotArea>
    </format>
    <format dxfId="124">
      <pivotArea dataOnly="0" labelOnly="1" grandCol="1" outline="0" fieldPosition="0"/>
    </format>
    <format dxfId="123">
      <pivotArea type="origin" dataOnly="0" labelOnly="1" outline="0" fieldPosition="0"/>
    </format>
    <format dxfId="122">
      <pivotArea grandRow="1" outline="0" collapsedLevelsAreSubtotals="1" fieldPosition="0"/>
    </format>
    <format dxfId="121">
      <pivotArea dataOnly="0" labelOnly="1" fieldPosition="0">
        <references count="1">
          <reference field="9" count="0"/>
        </references>
      </pivotArea>
    </format>
    <format dxfId="120">
      <pivotArea dataOnly="0" labelOnly="1" grandCol="1" outline="0" fieldPosition="0"/>
    </format>
    <format dxfId="119">
      <pivotArea type="origin" dataOnly="0" labelOnly="1" outline="0" fieldPosition="0"/>
    </format>
    <format dxfId="118">
      <pivotArea field="9" type="button" dataOnly="0" labelOnly="1" outline="0" axis="axisCol" fieldPosition="0"/>
    </format>
    <format dxfId="117">
      <pivotArea type="topRight" dataOnly="0" labelOnly="1" outline="0" fieldPosition="0"/>
    </format>
    <format dxfId="116">
      <pivotArea dataOnly="0" labelOnly="1" fieldPosition="0">
        <references count="1">
          <reference field="9" count="0"/>
        </references>
      </pivotArea>
    </format>
    <format dxfId="115">
      <pivotArea dataOnly="0" labelOnly="1" grandCol="1" outline="0" fieldPosition="0"/>
    </format>
    <format dxfId="114">
      <pivotArea grandRow="1" outline="0" collapsedLevelsAreSubtotals="1" fieldPosition="0"/>
    </format>
    <format dxfId="113">
      <pivotArea dataOnly="0" labelOnly="1" grandRow="1" outline="0" fieldPosition="0"/>
    </format>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9" type="button" dataOnly="0" labelOnly="1" outline="0" axis="axisCol" fieldPosition="0"/>
    </format>
    <format dxfId="108">
      <pivotArea type="topRight" dataOnly="0" labelOnly="1" outline="0" fieldPosition="0"/>
    </format>
    <format dxfId="107">
      <pivotArea field="11" type="button" dataOnly="0" labelOnly="1" outline="0" axis="axisRow" fieldPosition="0"/>
    </format>
    <format dxfId="106">
      <pivotArea dataOnly="0" labelOnly="1" fieldPosition="0">
        <references count="1">
          <reference field="11" count="0"/>
        </references>
      </pivotArea>
    </format>
    <format dxfId="105">
      <pivotArea dataOnly="0" labelOnly="1" grandRow="1" outline="0" fieldPosition="0"/>
    </format>
    <format dxfId="104">
      <pivotArea dataOnly="0" labelOnly="1" fieldPosition="0">
        <references count="1">
          <reference field="9" count="0"/>
        </references>
      </pivotArea>
    </format>
    <format dxfId="103">
      <pivotArea dataOnly="0" labelOnly="1" grandCol="1" outline="0" fieldPosition="0"/>
    </format>
    <format dxfId="102">
      <pivotArea collapsedLevelsAreSubtotals="1" fieldPosition="0">
        <references count="1">
          <reference field="11" count="17">
            <x v="1"/>
            <x v="2"/>
            <x v="3"/>
            <x v="4"/>
            <x v="5"/>
            <x v="6"/>
            <x v="7"/>
            <x v="8"/>
            <x v="9"/>
            <x v="10"/>
            <x v="11"/>
            <x v="12"/>
            <x v="13"/>
            <x v="14"/>
            <x v="15"/>
            <x v="16"/>
            <x v="17"/>
          </reference>
        </references>
      </pivotArea>
    </format>
    <format dxfId="101">
      <pivotArea dataOnly="0" labelOnly="1" fieldPosition="0">
        <references count="1">
          <reference field="11" count="17">
            <x v="1"/>
            <x v="2"/>
            <x v="3"/>
            <x v="4"/>
            <x v="5"/>
            <x v="6"/>
            <x v="7"/>
            <x v="8"/>
            <x v="9"/>
            <x v="10"/>
            <x v="11"/>
            <x v="12"/>
            <x v="13"/>
            <x v="14"/>
            <x v="15"/>
            <x v="16"/>
            <x v="17"/>
          </reference>
        </references>
      </pivotArea>
    </format>
    <format dxfId="100">
      <pivotArea grandRow="1" outline="0" collapsedLevelsAreSubtotals="1" fieldPosition="0"/>
    </format>
    <format dxfId="99">
      <pivotArea dataOnly="0" labelOnly="1" grandRow="1" outline="0" fieldPosition="0"/>
    </format>
    <format dxfId="98">
      <pivotArea field="11" type="button" dataOnly="0" labelOnly="1" outline="0" axis="axisRow" fieldPosition="0"/>
    </format>
    <format dxfId="97">
      <pivotArea dataOnly="0" labelOnly="1" fieldPosition="0">
        <references count="1">
          <reference field="9" count="0"/>
        </references>
      </pivotArea>
    </format>
    <format dxfId="96">
      <pivotArea dataOnly="0" labelOnly="1" grandCol="1" outline="0" fieldPosition="0"/>
    </format>
    <format dxfId="95">
      <pivotArea field="9" type="button" dataOnly="0" labelOnly="1" outline="0" axis="axisCol" fieldPosition="0"/>
    </format>
    <format dxfId="94">
      <pivotArea collapsedLevelsAreSubtotals="1" fieldPosition="0">
        <references count="1">
          <reference field="11" count="0"/>
        </references>
      </pivotArea>
    </format>
    <format dxfId="93">
      <pivotArea field="11" type="button" dataOnly="0" labelOnly="1" outline="0" axis="axisRow" fieldPosition="0"/>
    </format>
    <format dxfId="92">
      <pivotArea field="11" type="button" dataOnly="0" labelOnly="1" outline="0" axis="axisRow" fieldPosition="0"/>
    </format>
    <format dxfId="91">
      <pivotArea collapsedLevelsAreSubtotals="1" fieldPosition="0">
        <references count="1">
          <reference field="11" count="0"/>
        </references>
      </pivotArea>
    </format>
    <format dxfId="90">
      <pivotArea dataOnly="0" labelOnly="1" fieldPosition="0">
        <references count="1">
          <reference field="11" count="0"/>
        </references>
      </pivotArea>
    </format>
    <format dxfId="89">
      <pivotArea collapsedLevelsAreSubtotals="1" fieldPosition="0">
        <references count="1">
          <reference field="11" count="2">
            <x v="19"/>
            <x v="20"/>
          </reference>
        </references>
      </pivotArea>
    </format>
    <format dxfId="88">
      <pivotArea dataOnly="0" labelOnly="1" fieldPosition="0">
        <references count="1">
          <reference field="11" count="2">
            <x v="19"/>
            <x v="20"/>
          </reference>
        </references>
      </pivotArea>
    </format>
  </formats>
  <chartFormats count="6">
    <chartFormat chart="0" format="2"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pivotArea type="data" outline="0" fieldPosition="0">
        <references count="3">
          <reference field="4294967294" count="1" selected="0">
            <x v="0"/>
          </reference>
          <reference field="9" count="1" selected="0">
            <x v="2"/>
          </reference>
          <reference field="1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J25"/>
  <sheetViews>
    <sheetView topLeftCell="V18" workbookViewId="0">
      <selection activeCell="AJ24" sqref="AJ24"/>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6" t="s">
        <v>33</v>
      </c>
      <c r="AI1" s="46" t="s">
        <v>34</v>
      </c>
      <c r="AJ1" s="148" t="s">
        <v>262</v>
      </c>
    </row>
    <row r="2" spans="1:36" ht="90" x14ac:dyDescent="0.25">
      <c r="A2" s="16">
        <v>1</v>
      </c>
      <c r="B2" s="16" t="s">
        <v>35</v>
      </c>
      <c r="C2" s="17" t="s">
        <v>36</v>
      </c>
      <c r="D2" s="18" t="s">
        <v>37</v>
      </c>
      <c r="E2" s="19" t="s">
        <v>38</v>
      </c>
      <c r="F2" s="20" t="s">
        <v>39</v>
      </c>
      <c r="G2" s="21" t="s">
        <v>40</v>
      </c>
      <c r="H2" s="22" t="s">
        <v>41</v>
      </c>
      <c r="I2" s="23" t="s">
        <v>42</v>
      </c>
      <c r="J2" s="24" t="s">
        <v>43</v>
      </c>
      <c r="K2" s="18" t="s">
        <v>44</v>
      </c>
      <c r="L2" s="18" t="s">
        <v>45</v>
      </c>
      <c r="M2" s="22" t="s">
        <v>46</v>
      </c>
      <c r="N2" s="25" t="s">
        <v>47</v>
      </c>
      <c r="O2" s="18" t="e">
        <f>IF(#REF!="","",#REF!)</f>
        <v>#REF!</v>
      </c>
      <c r="P2" s="18" t="e">
        <f>IF(#REF!="","",#REF!)</f>
        <v>#REF!</v>
      </c>
      <c r="Q2" s="26" t="s">
        <v>48</v>
      </c>
      <c r="R2" s="26" t="s">
        <v>49</v>
      </c>
      <c r="S2" s="18" t="s">
        <v>50</v>
      </c>
      <c r="T2" s="26" t="s">
        <v>319</v>
      </c>
      <c r="U2" s="26" t="s">
        <v>51</v>
      </c>
      <c r="V2" s="18" t="s">
        <v>52</v>
      </c>
      <c r="W2" s="27" t="s">
        <v>53</v>
      </c>
      <c r="X2" s="18" t="s">
        <v>54</v>
      </c>
      <c r="Y2" s="28" t="s">
        <v>55</v>
      </c>
      <c r="Z2" s="18" t="s">
        <v>56</v>
      </c>
      <c r="AA2" s="28" t="s">
        <v>57</v>
      </c>
      <c r="AB2" s="18" t="s">
        <v>58</v>
      </c>
      <c r="AC2" s="18" t="s">
        <v>59</v>
      </c>
      <c r="AD2" s="29" t="s">
        <v>60</v>
      </c>
      <c r="AE2" s="22" t="s">
        <v>61</v>
      </c>
      <c r="AF2" s="22" t="s">
        <v>61</v>
      </c>
      <c r="AG2" s="17" t="s">
        <v>62</v>
      </c>
      <c r="AH2" s="47" t="e">
        <f>IF(#REF!="","",#REF!)</f>
        <v>#REF!</v>
      </c>
      <c r="AI2" s="56">
        <v>43585</v>
      </c>
      <c r="AJ2" s="47" t="s">
        <v>322</v>
      </c>
    </row>
    <row r="3" spans="1:36" ht="75" x14ac:dyDescent="0.25">
      <c r="A3" s="16">
        <v>2</v>
      </c>
      <c r="B3" s="16" t="s">
        <v>63</v>
      </c>
      <c r="C3" s="17" t="s">
        <v>64</v>
      </c>
      <c r="D3" s="18" t="s">
        <v>65</v>
      </c>
      <c r="E3" s="19" t="s">
        <v>38</v>
      </c>
      <c r="F3" s="20" t="s">
        <v>66</v>
      </c>
      <c r="G3" s="21" t="s">
        <v>67</v>
      </c>
      <c r="H3" s="22" t="s">
        <v>68</v>
      </c>
      <c r="I3" s="23" t="s">
        <v>69</v>
      </c>
      <c r="J3" s="30" t="s">
        <v>70</v>
      </c>
      <c r="K3" s="18" t="s">
        <v>71</v>
      </c>
      <c r="L3" s="18" t="s">
        <v>72</v>
      </c>
      <c r="M3" s="22" t="s">
        <v>73</v>
      </c>
      <c r="N3" s="25" t="s">
        <v>74</v>
      </c>
      <c r="O3" s="18" t="e">
        <f>IF(#REF!="","",#REF!)</f>
        <v>#REF!</v>
      </c>
      <c r="P3" s="18" t="e">
        <f>IF(#REF!="","",#REF!)</f>
        <v>#REF!</v>
      </c>
      <c r="Q3" s="26" t="s">
        <v>75</v>
      </c>
      <c r="R3" s="26" t="s">
        <v>76</v>
      </c>
      <c r="T3" s="26" t="s">
        <v>318</v>
      </c>
      <c r="U3" s="26" t="s">
        <v>77</v>
      </c>
      <c r="V3" s="18" t="s">
        <v>78</v>
      </c>
      <c r="W3" s="31" t="s">
        <v>79</v>
      </c>
      <c r="X3" s="18" t="s">
        <v>80</v>
      </c>
      <c r="Y3" s="28" t="s">
        <v>80</v>
      </c>
      <c r="Z3" s="18" t="s">
        <v>81</v>
      </c>
      <c r="AA3" s="28" t="s">
        <v>82</v>
      </c>
      <c r="AB3" s="18" t="s">
        <v>83</v>
      </c>
      <c r="AC3" s="18" t="s">
        <v>83</v>
      </c>
      <c r="AD3" s="32" t="s">
        <v>84</v>
      </c>
      <c r="AE3" s="22" t="s">
        <v>85</v>
      </c>
      <c r="AF3" s="22" t="s">
        <v>86</v>
      </c>
      <c r="AG3" s="17" t="s">
        <v>87</v>
      </c>
      <c r="AH3" s="47" t="e">
        <f>IF(#REF!="","",#REF!)</f>
        <v>#REF!</v>
      </c>
      <c r="AI3" s="56">
        <v>43708</v>
      </c>
      <c r="AJ3" s="47" t="s">
        <v>323</v>
      </c>
    </row>
    <row r="4" spans="1:36" ht="120" x14ac:dyDescent="0.25">
      <c r="B4" s="33"/>
      <c r="C4" s="17" t="s">
        <v>88</v>
      </c>
      <c r="D4" s="18" t="s">
        <v>89</v>
      </c>
      <c r="E4" s="19" t="s">
        <v>90</v>
      </c>
      <c r="F4" s="34" t="s">
        <v>91</v>
      </c>
      <c r="G4" s="21" t="s">
        <v>92</v>
      </c>
      <c r="H4" s="22" t="s">
        <v>93</v>
      </c>
      <c r="I4" s="23" t="s">
        <v>94</v>
      </c>
      <c r="J4" s="30" t="s">
        <v>95</v>
      </c>
      <c r="K4" s="18" t="s">
        <v>96</v>
      </c>
      <c r="L4" s="18" t="s">
        <v>97</v>
      </c>
      <c r="M4" s="22" t="s">
        <v>2</v>
      </c>
      <c r="N4" s="25" t="s">
        <v>98</v>
      </c>
      <c r="O4" s="18" t="e">
        <f>IF(#REF!="","",#REF!)</f>
        <v>#REF!</v>
      </c>
      <c r="P4" s="18" t="e">
        <f>IF(#REF!="","",#REF!)</f>
        <v>#REF!</v>
      </c>
      <c r="Q4" s="26" t="s">
        <v>99</v>
      </c>
      <c r="R4" s="26" t="s">
        <v>100</v>
      </c>
      <c r="T4" s="26" t="s">
        <v>317</v>
      </c>
      <c r="U4" s="26" t="s">
        <v>101</v>
      </c>
      <c r="W4" s="35" t="s">
        <v>102</v>
      </c>
      <c r="Z4" s="18" t="s">
        <v>103</v>
      </c>
      <c r="AA4" s="28" t="s">
        <v>104</v>
      </c>
      <c r="AB4" s="18" t="s">
        <v>105</v>
      </c>
      <c r="AC4" s="18" t="s">
        <v>106</v>
      </c>
      <c r="AD4" s="36" t="s">
        <v>107</v>
      </c>
      <c r="AF4" s="22" t="s">
        <v>85</v>
      </c>
      <c r="AG4" s="17" t="s">
        <v>108</v>
      </c>
      <c r="AH4" s="47" t="e">
        <f>IF(#REF!="","",#REF!)</f>
        <v>#REF!</v>
      </c>
      <c r="AI4" s="56">
        <v>43830</v>
      </c>
      <c r="AJ4" s="47" t="s">
        <v>324</v>
      </c>
    </row>
    <row r="5" spans="1:36" ht="75" x14ac:dyDescent="0.25">
      <c r="B5" s="37"/>
      <c r="C5" s="17" t="s">
        <v>109</v>
      </c>
      <c r="D5" s="18" t="s">
        <v>110</v>
      </c>
      <c r="E5" s="19" t="s">
        <v>111</v>
      </c>
      <c r="F5" s="34" t="s">
        <v>112</v>
      </c>
      <c r="G5" s="21" t="s">
        <v>113</v>
      </c>
      <c r="H5" s="22" t="s">
        <v>114</v>
      </c>
      <c r="I5" s="23" t="s">
        <v>90</v>
      </c>
      <c r="J5" s="24" t="s">
        <v>115</v>
      </c>
      <c r="K5" s="18" t="s">
        <v>116</v>
      </c>
      <c r="L5" s="18" t="s">
        <v>117</v>
      </c>
      <c r="M5" s="22" t="s">
        <v>94</v>
      </c>
      <c r="N5" s="25" t="s">
        <v>118</v>
      </c>
      <c r="O5" s="18" t="e">
        <f>IF(#REF!="","",#REF!)</f>
        <v>#REF!</v>
      </c>
      <c r="P5" s="18" t="e">
        <f>IF(#REF!="","",#REF!)</f>
        <v>#REF!</v>
      </c>
      <c r="Q5" s="26" t="s">
        <v>119</v>
      </c>
      <c r="R5" s="26" t="s">
        <v>120</v>
      </c>
      <c r="T5" s="26" t="s">
        <v>314</v>
      </c>
      <c r="U5" s="26" t="s">
        <v>121</v>
      </c>
      <c r="W5" s="38" t="s">
        <v>122</v>
      </c>
      <c r="AB5" s="18" t="s">
        <v>123</v>
      </c>
      <c r="AC5" s="18" t="s">
        <v>124</v>
      </c>
      <c r="AG5" s="17" t="s">
        <v>125</v>
      </c>
      <c r="AH5" s="47" t="e">
        <f>IF(#REF!="","",#REF!)</f>
        <v>#REF!</v>
      </c>
      <c r="AI5" s="57"/>
      <c r="AJ5" s="47" t="s">
        <v>256</v>
      </c>
    </row>
    <row r="6" spans="1:36" ht="60" x14ac:dyDescent="0.25">
      <c r="B6" s="37"/>
      <c r="C6" s="17" t="s">
        <v>126</v>
      </c>
      <c r="D6" s="18" t="s">
        <v>127</v>
      </c>
      <c r="E6" s="18" t="s">
        <v>128</v>
      </c>
      <c r="F6" s="34" t="s">
        <v>129</v>
      </c>
      <c r="G6" s="21" t="s">
        <v>130</v>
      </c>
      <c r="H6" s="22" t="s">
        <v>131</v>
      </c>
      <c r="I6" s="23" t="s">
        <v>132</v>
      </c>
      <c r="J6" s="30" t="s">
        <v>133</v>
      </c>
      <c r="K6" s="18" t="s">
        <v>134</v>
      </c>
      <c r="L6" s="18" t="s">
        <v>135</v>
      </c>
      <c r="M6" s="22" t="s">
        <v>136</v>
      </c>
      <c r="N6" s="25" t="s">
        <v>137</v>
      </c>
      <c r="O6" s="18" t="e">
        <f>IF(#REF!="","",#REF!)</f>
        <v>#REF!</v>
      </c>
      <c r="P6" s="18" t="e">
        <f>IF(#REF!="","",#REF!)</f>
        <v>#REF!</v>
      </c>
      <c r="Q6" s="26" t="s">
        <v>138</v>
      </c>
      <c r="R6" s="26" t="s">
        <v>139</v>
      </c>
      <c r="T6" s="26" t="s">
        <v>316</v>
      </c>
      <c r="U6" s="26" t="s">
        <v>315</v>
      </c>
      <c r="AG6" s="17" t="s">
        <v>1152</v>
      </c>
      <c r="AH6" s="47" t="e">
        <f>IF(#REF!="","",#REF!)</f>
        <v>#REF!</v>
      </c>
      <c r="AI6" s="58"/>
      <c r="AJ6" s="47" t="s">
        <v>1153</v>
      </c>
    </row>
    <row r="7" spans="1:36" ht="90" x14ac:dyDescent="0.25">
      <c r="B7" s="37"/>
      <c r="C7" s="17" t="s">
        <v>140</v>
      </c>
      <c r="D7" s="18" t="s">
        <v>141</v>
      </c>
      <c r="E7" s="18" t="s">
        <v>90</v>
      </c>
      <c r="F7" s="34" t="s">
        <v>142</v>
      </c>
      <c r="G7" s="21" t="s">
        <v>143</v>
      </c>
      <c r="H7" s="22" t="s">
        <v>144</v>
      </c>
      <c r="I7" s="23" t="s">
        <v>145</v>
      </c>
      <c r="J7" s="30" t="s">
        <v>146</v>
      </c>
      <c r="K7" s="18" t="s">
        <v>147</v>
      </c>
      <c r="L7" s="18" t="s">
        <v>148</v>
      </c>
      <c r="M7" s="22" t="s">
        <v>149</v>
      </c>
      <c r="N7" s="25" t="s">
        <v>150</v>
      </c>
      <c r="O7" s="18" t="e">
        <f>IF(#REF!="","",#REF!)</f>
        <v>#REF!</v>
      </c>
      <c r="P7" s="18" t="e">
        <f>IF(#REF!="","",#REF!)</f>
        <v>#REF!</v>
      </c>
      <c r="AG7" s="17" t="s">
        <v>151</v>
      </c>
      <c r="AH7" s="47" t="e">
        <f>IF(#REF!="","",#REF!)</f>
        <v>#REF!</v>
      </c>
      <c r="AI7" s="59"/>
      <c r="AJ7" s="47" t="s">
        <v>244</v>
      </c>
    </row>
    <row r="8" spans="1:36" ht="90" x14ac:dyDescent="0.25">
      <c r="B8" s="37"/>
      <c r="C8" s="17" t="s">
        <v>152</v>
      </c>
      <c r="D8" s="18" t="s">
        <v>153</v>
      </c>
      <c r="E8" s="18" t="s">
        <v>38</v>
      </c>
      <c r="F8" s="34" t="s">
        <v>154</v>
      </c>
      <c r="H8" s="22" t="s">
        <v>155</v>
      </c>
      <c r="I8" s="39"/>
      <c r="J8" s="30" t="s">
        <v>156</v>
      </c>
      <c r="K8" s="40" t="s">
        <v>157</v>
      </c>
      <c r="L8" s="18" t="s">
        <v>158</v>
      </c>
      <c r="M8" s="22" t="s">
        <v>159</v>
      </c>
      <c r="N8" s="23" t="s">
        <v>160</v>
      </c>
      <c r="O8" s="18" t="e">
        <f>IF(#REF!="","",#REF!)</f>
        <v>#REF!</v>
      </c>
      <c r="P8" s="18" t="e">
        <f>IF(#REF!="","",#REF!)</f>
        <v>#REF!</v>
      </c>
      <c r="AG8" s="17" t="s">
        <v>161</v>
      </c>
      <c r="AH8" s="47" t="e">
        <f>IF(#REF!="","",#REF!)</f>
        <v>#REF!</v>
      </c>
      <c r="AJ8" s="47" t="s">
        <v>250</v>
      </c>
    </row>
    <row r="9" spans="1:36" ht="90" x14ac:dyDescent="0.25">
      <c r="B9" s="37"/>
      <c r="C9" s="17" t="s">
        <v>162</v>
      </c>
      <c r="D9" s="18" t="s">
        <v>163</v>
      </c>
      <c r="E9" s="18" t="s">
        <v>90</v>
      </c>
      <c r="F9" s="34" t="s">
        <v>164</v>
      </c>
      <c r="H9" s="22" t="s">
        <v>165</v>
      </c>
      <c r="I9" s="41"/>
      <c r="J9" s="42" t="s">
        <v>166</v>
      </c>
      <c r="L9" s="18" t="s">
        <v>167</v>
      </c>
      <c r="O9" s="18" t="e">
        <f>IF(#REF!="","",#REF!)</f>
        <v>#REF!</v>
      </c>
      <c r="P9" s="18" t="e">
        <f>IF(#REF!="","",#REF!)</f>
        <v>#REF!</v>
      </c>
      <c r="AG9" s="17" t="s">
        <v>168</v>
      </c>
      <c r="AH9" s="47" t="e">
        <f>IF(#REF!="","",#REF!)</f>
        <v>#REF!</v>
      </c>
      <c r="AJ9" s="47" t="s">
        <v>325</v>
      </c>
    </row>
    <row r="10" spans="1:36" ht="75" x14ac:dyDescent="0.25">
      <c r="B10" s="37"/>
      <c r="C10" s="17" t="s">
        <v>169</v>
      </c>
      <c r="D10" s="18" t="s">
        <v>170</v>
      </c>
      <c r="E10" s="18" t="s">
        <v>128</v>
      </c>
      <c r="F10" s="34" t="s">
        <v>171</v>
      </c>
      <c r="H10" s="22" t="s">
        <v>172</v>
      </c>
      <c r="I10" s="43"/>
      <c r="L10" s="18" t="s">
        <v>173</v>
      </c>
      <c r="O10" s="18" t="e">
        <f>IF(#REF!="","",#REF!)</f>
        <v>#REF!</v>
      </c>
      <c r="P10" s="18" t="e">
        <f>IF(#REF!="","",#REF!)</f>
        <v>#REF!</v>
      </c>
      <c r="AG10" s="17" t="s">
        <v>174</v>
      </c>
      <c r="AH10" s="47" t="e">
        <f>IF(#REF!="","",#REF!)</f>
        <v>#REF!</v>
      </c>
      <c r="AJ10" s="47" t="s">
        <v>326</v>
      </c>
    </row>
    <row r="11" spans="1:36" ht="45" x14ac:dyDescent="0.25">
      <c r="B11" s="37"/>
      <c r="C11" s="17" t="s">
        <v>175</v>
      </c>
      <c r="D11" s="18" t="s">
        <v>176</v>
      </c>
      <c r="E11" s="18" t="s">
        <v>38</v>
      </c>
      <c r="L11" s="18" t="s">
        <v>177</v>
      </c>
      <c r="O11" s="18" t="e">
        <f>IF(#REF!="","",#REF!)</f>
        <v>#REF!</v>
      </c>
      <c r="P11" s="18" t="e">
        <f>IF(#REF!="","",#REF!)</f>
        <v>#REF!</v>
      </c>
      <c r="AG11" s="17" t="s">
        <v>178</v>
      </c>
      <c r="AH11" s="47" t="e">
        <f>IF(#REF!="","",#REF!)</f>
        <v>#REF!</v>
      </c>
      <c r="AJ11" s="47" t="s">
        <v>249</v>
      </c>
    </row>
    <row r="12" spans="1:36" ht="90" x14ac:dyDescent="0.25">
      <c r="B12" s="37"/>
      <c r="C12" s="17" t="s">
        <v>179</v>
      </c>
      <c r="D12" s="18" t="s">
        <v>180</v>
      </c>
      <c r="E12" s="18" t="s">
        <v>111</v>
      </c>
      <c r="L12" s="18" t="s">
        <v>181</v>
      </c>
      <c r="AG12" s="17" t="s">
        <v>168</v>
      </c>
      <c r="AH12" s="47" t="e">
        <f>IF(#REF!="","",#REF!)</f>
        <v>#REF!</v>
      </c>
      <c r="AJ12" s="47" t="s">
        <v>325</v>
      </c>
    </row>
    <row r="13" spans="1:36" ht="90" x14ac:dyDescent="0.25">
      <c r="B13" s="37"/>
      <c r="C13" s="17" t="s">
        <v>182</v>
      </c>
      <c r="D13" s="18" t="s">
        <v>183</v>
      </c>
      <c r="E13" s="18" t="s">
        <v>38</v>
      </c>
      <c r="L13" s="18" t="s">
        <v>184</v>
      </c>
      <c r="AG13" s="17" t="s">
        <v>185</v>
      </c>
      <c r="AH13" s="47" t="e">
        <f>IF(#REF!="","",#REF!)</f>
        <v>#REF!</v>
      </c>
      <c r="AJ13" s="47" t="s">
        <v>251</v>
      </c>
    </row>
    <row r="14" spans="1:36" ht="75" x14ac:dyDescent="0.25">
      <c r="B14" s="37"/>
      <c r="C14" s="17" t="s">
        <v>186</v>
      </c>
      <c r="D14" s="18" t="s">
        <v>187</v>
      </c>
      <c r="E14" s="18" t="s">
        <v>38</v>
      </c>
      <c r="L14" s="18" t="s">
        <v>188</v>
      </c>
      <c r="AG14" s="17" t="s">
        <v>189</v>
      </c>
      <c r="AH14" s="47" t="e">
        <f>IF(#REF!="","",#REF!)</f>
        <v>#REF!</v>
      </c>
      <c r="AJ14" s="1" t="s">
        <v>327</v>
      </c>
    </row>
    <row r="15" spans="1:36" ht="60" x14ac:dyDescent="0.25">
      <c r="B15" s="37"/>
      <c r="C15" s="17" t="s">
        <v>190</v>
      </c>
      <c r="D15" s="18" t="s">
        <v>191</v>
      </c>
      <c r="E15" s="18" t="s">
        <v>111</v>
      </c>
      <c r="L15" s="18" t="s">
        <v>192</v>
      </c>
      <c r="AG15" s="17" t="s">
        <v>193</v>
      </c>
      <c r="AH15" s="47" t="e">
        <f>IF(#REF!="","",#REF!)</f>
        <v>#REF!</v>
      </c>
      <c r="AJ15" s="47" t="s">
        <v>258</v>
      </c>
    </row>
    <row r="16" spans="1:36" ht="90" x14ac:dyDescent="0.25">
      <c r="B16" s="37"/>
      <c r="C16" s="17" t="s">
        <v>194</v>
      </c>
      <c r="D16" s="18" t="s">
        <v>195</v>
      </c>
      <c r="E16" s="18" t="s">
        <v>111</v>
      </c>
      <c r="L16" s="18" t="s">
        <v>196</v>
      </c>
      <c r="AG16" s="17" t="s">
        <v>197</v>
      </c>
      <c r="AH16" s="47" t="e">
        <f>IF(#REF!="","",#REF!)</f>
        <v>#REF!</v>
      </c>
      <c r="AJ16" s="47" t="s">
        <v>246</v>
      </c>
    </row>
    <row r="17" spans="2:36" ht="75" x14ac:dyDescent="0.25">
      <c r="B17" s="37"/>
      <c r="C17" s="17" t="s">
        <v>198</v>
      </c>
      <c r="D17" s="18" t="s">
        <v>199</v>
      </c>
      <c r="E17" s="18" t="s">
        <v>111</v>
      </c>
      <c r="L17" s="18" t="s">
        <v>200</v>
      </c>
      <c r="AG17" s="17" t="s">
        <v>201</v>
      </c>
      <c r="AJ17" s="47" t="s">
        <v>258</v>
      </c>
    </row>
    <row r="18" spans="2:36" ht="75" x14ac:dyDescent="0.25">
      <c r="B18" s="37"/>
      <c r="C18" s="17" t="s">
        <v>202</v>
      </c>
      <c r="D18" s="18" t="s">
        <v>203</v>
      </c>
      <c r="E18" s="18" t="s">
        <v>38</v>
      </c>
      <c r="L18" s="40" t="s">
        <v>204</v>
      </c>
      <c r="AG18" s="17" t="s">
        <v>205</v>
      </c>
      <c r="AJ18" s="47" t="s">
        <v>248</v>
      </c>
    </row>
    <row r="19" spans="2:36" ht="75" x14ac:dyDescent="0.25">
      <c r="B19" s="37"/>
      <c r="C19" s="17" t="s">
        <v>206</v>
      </c>
      <c r="D19" s="18" t="s">
        <v>207</v>
      </c>
      <c r="E19" s="18" t="s">
        <v>111</v>
      </c>
      <c r="L19" s="40" t="s">
        <v>208</v>
      </c>
      <c r="AG19" s="17" t="s">
        <v>193</v>
      </c>
      <c r="AJ19" s="47" t="s">
        <v>258</v>
      </c>
    </row>
    <row r="20" spans="2:36" ht="150" x14ac:dyDescent="0.25">
      <c r="B20" s="37"/>
      <c r="C20" s="17" t="s">
        <v>209</v>
      </c>
      <c r="D20" s="18" t="s">
        <v>210</v>
      </c>
      <c r="E20" s="18" t="s">
        <v>90</v>
      </c>
      <c r="AG20" s="17" t="s">
        <v>211</v>
      </c>
      <c r="AJ20" s="47" t="s">
        <v>246</v>
      </c>
    </row>
    <row r="21" spans="2:36" ht="45" x14ac:dyDescent="0.25">
      <c r="B21" s="37"/>
      <c r="C21" s="17" t="s">
        <v>212</v>
      </c>
      <c r="D21" s="18" t="s">
        <v>213</v>
      </c>
      <c r="E21" s="18" t="s">
        <v>111</v>
      </c>
      <c r="AG21" s="17" t="s">
        <v>214</v>
      </c>
      <c r="AJ21" s="47" t="s">
        <v>257</v>
      </c>
    </row>
    <row r="22" spans="2:36" ht="60" x14ac:dyDescent="0.25">
      <c r="B22" s="37"/>
      <c r="C22" s="17" t="s">
        <v>215</v>
      </c>
      <c r="D22" s="18" t="s">
        <v>216</v>
      </c>
      <c r="E22" s="18" t="s">
        <v>111</v>
      </c>
      <c r="AG22" s="17" t="s">
        <v>1150</v>
      </c>
      <c r="AJ22" s="47" t="s">
        <v>1151</v>
      </c>
    </row>
    <row r="23" spans="2:36" ht="51" x14ac:dyDescent="0.25">
      <c r="B23" s="37"/>
      <c r="C23" s="17" t="s">
        <v>217</v>
      </c>
      <c r="D23" s="18" t="s">
        <v>218</v>
      </c>
      <c r="E23" s="18" t="s">
        <v>38</v>
      </c>
      <c r="AG23" s="17" t="s">
        <v>219</v>
      </c>
      <c r="AJ23" s="47" t="s">
        <v>252</v>
      </c>
    </row>
    <row r="24" spans="2:36" ht="60" x14ac:dyDescent="0.25">
      <c r="C24" s="17" t="s">
        <v>281</v>
      </c>
      <c r="AJ24" s="47" t="s">
        <v>284</v>
      </c>
    </row>
    <row r="25" spans="2:36" ht="30" x14ac:dyDescent="0.25">
      <c r="C25" s="17" t="s">
        <v>283</v>
      </c>
      <c r="AJ25" s="47" t="s">
        <v>244</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B25"/>
  <sheetViews>
    <sheetView workbookViewId="0">
      <selection activeCell="D4" sqref="D4"/>
    </sheetView>
  </sheetViews>
  <sheetFormatPr baseColWidth="10" defaultRowHeight="15" x14ac:dyDescent="0.25"/>
  <cols>
    <col min="1" max="1" width="64" customWidth="1"/>
    <col min="2" max="2" width="72.42578125" customWidth="1"/>
  </cols>
  <sheetData>
    <row r="1" spans="1:2" x14ac:dyDescent="0.25">
      <c r="A1" s="5" t="s">
        <v>2</v>
      </c>
      <c r="B1" s="65" t="s">
        <v>262</v>
      </c>
    </row>
    <row r="2" spans="1:2" x14ac:dyDescent="0.25">
      <c r="A2" s="17" t="s">
        <v>140</v>
      </c>
      <c r="B2" t="s">
        <v>244</v>
      </c>
    </row>
    <row r="3" spans="1:2" x14ac:dyDescent="0.25">
      <c r="A3" s="17" t="s">
        <v>88</v>
      </c>
      <c r="B3" t="s">
        <v>245</v>
      </c>
    </row>
    <row r="4" spans="1:2" x14ac:dyDescent="0.25">
      <c r="A4" s="17" t="s">
        <v>209</v>
      </c>
      <c r="B4" t="s">
        <v>246</v>
      </c>
    </row>
    <row r="5" spans="1:2" x14ac:dyDescent="0.25">
      <c r="A5" s="17" t="s">
        <v>194</v>
      </c>
      <c r="B5" t="s">
        <v>246</v>
      </c>
    </row>
    <row r="6" spans="1:2" x14ac:dyDescent="0.25">
      <c r="A6" s="17" t="s">
        <v>162</v>
      </c>
      <c r="B6" t="s">
        <v>247</v>
      </c>
    </row>
    <row r="7" spans="1:2" ht="25.5" x14ac:dyDescent="0.25">
      <c r="A7" s="17" t="s">
        <v>179</v>
      </c>
      <c r="B7" t="s">
        <v>247</v>
      </c>
    </row>
    <row r="8" spans="1:2" x14ac:dyDescent="0.25">
      <c r="A8" s="17" t="s">
        <v>202</v>
      </c>
      <c r="B8" t="s">
        <v>248</v>
      </c>
    </row>
    <row r="9" spans="1:2" x14ac:dyDescent="0.25">
      <c r="A9" s="17" t="s">
        <v>175</v>
      </c>
      <c r="B9" t="s">
        <v>249</v>
      </c>
    </row>
    <row r="10" spans="1:2" x14ac:dyDescent="0.25">
      <c r="A10" s="17" t="s">
        <v>152</v>
      </c>
      <c r="B10" t="s">
        <v>250</v>
      </c>
    </row>
    <row r="11" spans="1:2" ht="25.5" x14ac:dyDescent="0.25">
      <c r="A11" s="17" t="s">
        <v>182</v>
      </c>
      <c r="B11" t="s">
        <v>251</v>
      </c>
    </row>
    <row r="12" spans="1:2" x14ac:dyDescent="0.25">
      <c r="A12" s="17" t="s">
        <v>217</v>
      </c>
      <c r="B12" t="s">
        <v>252</v>
      </c>
    </row>
    <row r="13" spans="1:2" x14ac:dyDescent="0.25">
      <c r="A13" s="17" t="s">
        <v>36</v>
      </c>
      <c r="B13" t="s">
        <v>253</v>
      </c>
    </row>
    <row r="14" spans="1:2" ht="38.25" x14ac:dyDescent="0.25">
      <c r="A14" s="17" t="s">
        <v>64</v>
      </c>
      <c r="B14" t="s">
        <v>254</v>
      </c>
    </row>
    <row r="15" spans="1:2" x14ac:dyDescent="0.25">
      <c r="A15" s="17" t="s">
        <v>186</v>
      </c>
      <c r="B15" t="s">
        <v>255</v>
      </c>
    </row>
    <row r="16" spans="1:2" x14ac:dyDescent="0.25">
      <c r="A16" s="17" t="s">
        <v>109</v>
      </c>
      <c r="B16" t="s">
        <v>256</v>
      </c>
    </row>
    <row r="17" spans="1:2" x14ac:dyDescent="0.25">
      <c r="A17" s="17" t="s">
        <v>212</v>
      </c>
      <c r="B17" t="s">
        <v>257</v>
      </c>
    </row>
    <row r="18" spans="1:2" x14ac:dyDescent="0.25">
      <c r="A18" s="17" t="s">
        <v>190</v>
      </c>
      <c r="B18" t="s">
        <v>258</v>
      </c>
    </row>
    <row r="19" spans="1:2" x14ac:dyDescent="0.25">
      <c r="A19" s="17" t="s">
        <v>206</v>
      </c>
      <c r="B19" t="s">
        <v>258</v>
      </c>
    </row>
    <row r="20" spans="1:2" x14ac:dyDescent="0.25">
      <c r="A20" s="17" t="s">
        <v>198</v>
      </c>
      <c r="B20" t="s">
        <v>258</v>
      </c>
    </row>
    <row r="21" spans="1:2" x14ac:dyDescent="0.25">
      <c r="A21" s="17" t="s">
        <v>215</v>
      </c>
      <c r="B21" t="s">
        <v>259</v>
      </c>
    </row>
    <row r="22" spans="1:2" x14ac:dyDescent="0.25">
      <c r="A22" s="17" t="s">
        <v>169</v>
      </c>
      <c r="B22" t="s">
        <v>260</v>
      </c>
    </row>
    <row r="23" spans="1:2" x14ac:dyDescent="0.25">
      <c r="A23" s="17" t="s">
        <v>126</v>
      </c>
      <c r="B23" t="s">
        <v>261</v>
      </c>
    </row>
    <row r="24" spans="1:2" x14ac:dyDescent="0.25">
      <c r="A24" s="17" t="s">
        <v>281</v>
      </c>
      <c r="B24" t="s">
        <v>284</v>
      </c>
    </row>
    <row r="25" spans="1:2" ht="25.5" x14ac:dyDescent="0.25">
      <c r="A25" s="17" t="s">
        <v>283</v>
      </c>
      <c r="B25" t="s">
        <v>244</v>
      </c>
    </row>
  </sheetData>
  <autoFilter ref="B1:G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2.140625" style="68" bestFit="1" customWidth="1"/>
    <col min="2" max="2" width="56.5703125" style="68" bestFit="1" customWidth="1"/>
    <col min="3" max="3" width="16.7109375" style="68" bestFit="1" customWidth="1"/>
    <col min="4" max="4" width="23.140625" style="68" bestFit="1" customWidth="1"/>
    <col min="5" max="16384" width="11.42578125" style="68"/>
  </cols>
  <sheetData>
    <row r="3" spans="1:3" x14ac:dyDescent="0.25">
      <c r="A3" s="95" t="s">
        <v>242</v>
      </c>
      <c r="B3"/>
      <c r="C3"/>
    </row>
    <row r="4" spans="1:3" x14ac:dyDescent="0.25">
      <c r="A4" s="68" t="s">
        <v>63</v>
      </c>
      <c r="B4"/>
      <c r="C4"/>
    </row>
    <row r="5" spans="1:3" x14ac:dyDescent="0.25">
      <c r="A5" s="68" t="s">
        <v>35</v>
      </c>
      <c r="B5"/>
      <c r="C5"/>
    </row>
    <row r="6" spans="1:3" x14ac:dyDescent="0.25">
      <c r="A6" s="68" t="s">
        <v>282</v>
      </c>
      <c r="B6"/>
      <c r="C6"/>
    </row>
    <row r="7" spans="1:3" x14ac:dyDescent="0.25">
      <c r="A7" s="68" t="s">
        <v>243</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5" tint="-0.249977111117893"/>
  </sheetPr>
  <dimension ref="A1:FS99"/>
  <sheetViews>
    <sheetView showGridLines="0" tabSelected="1" view="pageBreakPreview" zoomScale="70" zoomScaleNormal="60" zoomScaleSheetLayoutView="70" workbookViewId="0">
      <selection sqref="A1:AE1"/>
    </sheetView>
  </sheetViews>
  <sheetFormatPr baseColWidth="10" defaultColWidth="11.42578125" defaultRowHeight="12.75" x14ac:dyDescent="0.2"/>
  <cols>
    <col min="1" max="1" width="35.5703125" style="2" customWidth="1"/>
    <col min="2" max="2" width="30.7109375" style="2" customWidth="1"/>
    <col min="3" max="3" width="53.85546875" style="2" customWidth="1"/>
    <col min="4" max="4" width="25" style="2" customWidth="1"/>
    <col min="5" max="5" width="19" style="2" customWidth="1"/>
    <col min="6" max="6" width="53.85546875" style="2" customWidth="1"/>
    <col min="7" max="7" width="14.85546875" style="2" bestFit="1" customWidth="1"/>
    <col min="8" max="8" width="14.85546875" style="2" customWidth="1"/>
    <col min="9" max="9" width="57.5703125" style="2" customWidth="1"/>
    <col min="10" max="10" width="15.7109375" style="2" customWidth="1"/>
    <col min="11" max="11" width="19.42578125" style="2" customWidth="1"/>
    <col min="12" max="12" width="17.140625" style="2" customWidth="1"/>
    <col min="13" max="15" width="41" style="2" customWidth="1"/>
    <col min="16" max="16" width="44.85546875" style="2" customWidth="1"/>
    <col min="17" max="20" width="50.7109375" style="2" customWidth="1"/>
    <col min="21" max="21" width="5.28515625" style="2" customWidth="1"/>
    <col min="22" max="22" width="8.140625" style="2" customWidth="1"/>
    <col min="23" max="24" width="5.28515625" style="2" customWidth="1"/>
    <col min="25" max="25" width="18.85546875" style="2" customWidth="1"/>
    <col min="26" max="26" width="52.28515625" style="2" customWidth="1"/>
    <col min="27" max="27" width="5.28515625" style="2" customWidth="1"/>
    <col min="28" max="28" width="8.42578125" style="2" customWidth="1"/>
    <col min="29" max="29" width="5.28515625" style="2" customWidth="1"/>
    <col min="30" max="30" width="8.42578125" style="2" customWidth="1"/>
    <col min="31" max="31" width="18.85546875" style="2" customWidth="1"/>
    <col min="32" max="32" width="31.140625" style="2" customWidth="1"/>
    <col min="33" max="33" width="15.85546875" style="2" customWidth="1"/>
    <col min="34" max="34" width="70.85546875" style="2" customWidth="1"/>
    <col min="35" max="35" width="46.5703125" style="2" customWidth="1"/>
    <col min="36" max="36" width="30.7109375" style="2" customWidth="1"/>
    <col min="37" max="39" width="20.42578125" style="2" customWidth="1"/>
    <col min="40" max="42" width="70.7109375" style="2" customWidth="1"/>
    <col min="43" max="43" width="14.7109375" style="2" customWidth="1"/>
    <col min="44" max="44" width="23.42578125" style="2" customWidth="1"/>
    <col min="45" max="45" width="31.42578125" style="2" customWidth="1"/>
    <col min="46" max="46" width="14.7109375" style="2" customWidth="1"/>
    <col min="47" max="47" width="23.42578125" style="2" customWidth="1"/>
    <col min="48" max="48" width="31.42578125" style="2" customWidth="1"/>
    <col min="49" max="49" width="14.7109375" style="2" customWidth="1"/>
    <col min="50" max="50" width="23.42578125" style="2" customWidth="1"/>
    <col min="51" max="51" width="31.42578125" style="2" customWidth="1"/>
    <col min="52" max="52" width="14.7109375" style="2" customWidth="1"/>
    <col min="53" max="53" width="23.42578125" style="2" customWidth="1"/>
    <col min="54" max="54" width="31.42578125" style="2" customWidth="1"/>
    <col min="55" max="55" width="14.7109375" style="2" customWidth="1"/>
    <col min="56" max="56" width="23.42578125" style="2" customWidth="1"/>
    <col min="57" max="57" width="31.42578125" style="2" customWidth="1"/>
    <col min="58" max="58" width="14.7109375" style="2" customWidth="1"/>
    <col min="59" max="59" width="23.42578125" style="2" customWidth="1"/>
    <col min="60" max="60" width="31.42578125" style="2" customWidth="1"/>
    <col min="61" max="61" width="14.7109375" style="2" customWidth="1"/>
    <col min="62" max="62" width="23.42578125" style="2" customWidth="1"/>
    <col min="63" max="63" width="31.42578125" style="2" customWidth="1"/>
    <col min="64" max="64" width="14.7109375" style="2" customWidth="1"/>
    <col min="65" max="65" width="23.42578125" style="2" customWidth="1"/>
    <col min="66" max="66" width="31.42578125" style="2" customWidth="1"/>
    <col min="67" max="67" width="14.7109375" style="2" customWidth="1"/>
    <col min="68" max="68" width="23.42578125" style="2" customWidth="1"/>
    <col min="69" max="69" width="31.42578125" style="2" customWidth="1"/>
    <col min="70" max="70" width="14.7109375" style="2" customWidth="1"/>
    <col min="71" max="71" width="23.42578125" style="2" customWidth="1"/>
    <col min="72" max="72" width="31.42578125" style="2" customWidth="1"/>
    <col min="73" max="73" width="14.7109375" style="2" customWidth="1"/>
    <col min="74" max="74" width="23.42578125" style="2" customWidth="1"/>
    <col min="75" max="75" width="31.42578125" style="2" customWidth="1"/>
    <col min="76" max="76" width="14.7109375" style="2" customWidth="1"/>
    <col min="77" max="77" width="23.42578125" style="2" customWidth="1"/>
    <col min="78" max="78" width="31.42578125" style="2" customWidth="1"/>
    <col min="79" max="79" width="11.42578125" style="2" hidden="1" customWidth="1"/>
    <col min="80" max="81" width="22" style="2" hidden="1" customWidth="1"/>
    <col min="82" max="82" width="11.42578125" style="2" hidden="1" customWidth="1"/>
    <col min="83" max="83" width="16.28515625" style="2" hidden="1" customWidth="1"/>
    <col min="84" max="85" width="11.42578125" style="2" hidden="1" customWidth="1"/>
    <col min="86" max="86" width="16.28515625" style="2" hidden="1" customWidth="1"/>
    <col min="87" max="87" width="11.42578125" style="2" hidden="1" customWidth="1"/>
    <col min="88" max="88" width="15.140625" style="2" hidden="1" customWidth="1"/>
    <col min="89" max="89" width="26.42578125" style="2" hidden="1" customWidth="1"/>
    <col min="90" max="90" width="15" style="2" hidden="1" customWidth="1"/>
    <col min="91" max="91" width="11.42578125" style="2" hidden="1" customWidth="1"/>
    <col min="92" max="92" width="15" style="2" hidden="1" customWidth="1"/>
    <col min="93" max="93" width="17.140625" style="2" hidden="1" customWidth="1"/>
    <col min="94" max="94" width="15" style="2" hidden="1" customWidth="1"/>
    <col min="95" max="95" width="17.140625" style="2" hidden="1" customWidth="1"/>
    <col min="96" max="96" width="55.42578125" style="2" hidden="1" customWidth="1"/>
    <col min="97" max="97" width="17.140625" style="2" hidden="1" customWidth="1"/>
    <col min="98" max="98" width="55.42578125" style="2" hidden="1" customWidth="1"/>
    <col min="99" max="99" width="17.140625" style="2" hidden="1" customWidth="1"/>
    <col min="100" max="100" width="55.42578125" style="2" hidden="1" customWidth="1"/>
    <col min="101" max="101" width="17.140625" style="2" hidden="1" customWidth="1"/>
    <col min="102" max="102" width="55.42578125" style="2" hidden="1" customWidth="1"/>
    <col min="103" max="145" width="11.42578125" style="2" hidden="1" customWidth="1"/>
    <col min="146" max="146" width="15.28515625" style="2" hidden="1" customWidth="1"/>
    <col min="147" max="149" width="22.85546875" style="2" hidden="1" customWidth="1"/>
    <col min="150" max="150" width="21.140625" style="2" hidden="1" customWidth="1"/>
    <col min="151" max="151" width="11.42578125" style="2" hidden="1" customWidth="1"/>
    <col min="152" max="16384" width="11.42578125" style="2"/>
  </cols>
  <sheetData>
    <row r="1" spans="1:151" ht="81" customHeight="1" x14ac:dyDescent="0.2">
      <c r="A1" s="242" t="s">
        <v>328</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137"/>
      <c r="AG1" s="138"/>
      <c r="AH1" s="137"/>
      <c r="AI1" s="137"/>
      <c r="AJ1" s="137"/>
      <c r="AK1" s="137"/>
      <c r="AL1" s="137"/>
      <c r="AM1" s="137"/>
      <c r="AN1" s="137"/>
      <c r="AO1" s="137"/>
      <c r="AP1" s="139"/>
      <c r="EP1" s="200">
        <v>45108</v>
      </c>
      <c r="EQ1" s="200">
        <v>45199</v>
      </c>
      <c r="ER1" s="205"/>
      <c r="ES1" s="204"/>
      <c r="ET1" s="204"/>
    </row>
    <row r="2" spans="1:151" ht="9.75" customHeight="1" x14ac:dyDescent="0.2">
      <c r="A2" s="268" t="s">
        <v>241</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104"/>
      <c r="AG2" s="105"/>
      <c r="AP2" s="140"/>
      <c r="EP2" s="231" t="s">
        <v>2103</v>
      </c>
      <c r="EQ2" s="231" t="s">
        <v>2104</v>
      </c>
      <c r="ES2" s="232"/>
    </row>
    <row r="3" spans="1:151" ht="9.75" customHeight="1" x14ac:dyDescent="0.2">
      <c r="A3" s="268"/>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104"/>
      <c r="AG3" s="105"/>
      <c r="AP3" s="140"/>
      <c r="EP3" s="231"/>
      <c r="EQ3" s="231"/>
      <c r="ES3" s="232"/>
    </row>
    <row r="4" spans="1:151" ht="9.75" customHeight="1" x14ac:dyDescent="0.2">
      <c r="A4" s="268"/>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104"/>
      <c r="AG4" s="105"/>
      <c r="AP4" s="140"/>
      <c r="EP4" s="231"/>
      <c r="EQ4" s="231"/>
      <c r="ES4" s="232"/>
    </row>
    <row r="5" spans="1:151" ht="5.25" customHeight="1" thickBot="1" x14ac:dyDescent="0.25">
      <c r="A5" s="270"/>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3"/>
      <c r="AG5" s="106"/>
      <c r="AP5" s="140"/>
    </row>
    <row r="6" spans="1:151" ht="51.75" customHeight="1" x14ac:dyDescent="0.2">
      <c r="A6" s="141" t="s">
        <v>229</v>
      </c>
      <c r="B6" s="124">
        <v>45267</v>
      </c>
      <c r="C6" s="3"/>
      <c r="D6" s="142"/>
      <c r="E6" s="142"/>
      <c r="F6" s="175"/>
      <c r="G6" s="142"/>
      <c r="H6" s="142"/>
      <c r="I6" s="142"/>
      <c r="J6" s="142"/>
      <c r="K6" s="142"/>
      <c r="L6" s="142"/>
      <c r="M6" s="142"/>
      <c r="N6" s="142"/>
      <c r="O6" s="142"/>
      <c r="P6" s="142"/>
      <c r="Q6" s="142"/>
      <c r="R6" s="142"/>
      <c r="S6" s="142"/>
      <c r="T6" s="142"/>
      <c r="U6" s="286" t="s">
        <v>2210</v>
      </c>
      <c r="V6" s="287"/>
      <c r="W6" s="287"/>
      <c r="X6" s="287"/>
      <c r="Y6" s="287"/>
      <c r="Z6" s="287"/>
      <c r="AA6" s="287"/>
      <c r="AB6" s="287"/>
      <c r="AC6" s="287"/>
      <c r="AD6" s="287"/>
      <c r="AE6" s="287"/>
      <c r="AF6" s="288"/>
      <c r="AG6" s="50"/>
      <c r="AP6" s="140"/>
    </row>
    <row r="7" spans="1:151" ht="4.5" customHeight="1" thickBot="1" x14ac:dyDescent="0.25">
      <c r="A7" s="3"/>
      <c r="U7" s="289"/>
      <c r="V7" s="290"/>
      <c r="W7" s="290"/>
      <c r="X7" s="290"/>
      <c r="Y7" s="290"/>
      <c r="Z7" s="290"/>
      <c r="AA7" s="290"/>
      <c r="AB7" s="290"/>
      <c r="AC7" s="290"/>
      <c r="AD7" s="290"/>
      <c r="AE7" s="290"/>
      <c r="AF7" s="291"/>
      <c r="AG7" s="44"/>
      <c r="AP7" s="140"/>
    </row>
    <row r="8" spans="1:151" ht="5.25" customHeight="1" thickBot="1" x14ac:dyDescent="0.25">
      <c r="A8" s="143"/>
      <c r="AG8" s="44"/>
      <c r="AP8" s="140"/>
    </row>
    <row r="9" spans="1:151" ht="18" customHeight="1" x14ac:dyDescent="0.2">
      <c r="A9" s="144"/>
      <c r="B9" s="125"/>
      <c r="C9" s="144"/>
      <c r="D9" s="144"/>
      <c r="E9" s="125"/>
      <c r="F9" s="54"/>
      <c r="G9" s="128"/>
      <c r="H9" s="128"/>
      <c r="I9" s="128"/>
      <c r="J9" s="129"/>
      <c r="K9" s="54"/>
      <c r="L9" s="129"/>
      <c r="M9" s="244" t="s">
        <v>230</v>
      </c>
      <c r="N9" s="245"/>
      <c r="O9" s="246"/>
      <c r="P9" s="250" t="s">
        <v>231</v>
      </c>
      <c r="Q9" s="251"/>
      <c r="R9" s="251"/>
      <c r="S9" s="251"/>
      <c r="T9" s="252"/>
      <c r="U9" s="256"/>
      <c r="V9" s="256"/>
      <c r="W9" s="257" t="s">
        <v>232</v>
      </c>
      <c r="X9" s="257"/>
      <c r="Y9" s="257"/>
      <c r="Z9" s="258"/>
      <c r="AA9" s="262" t="s">
        <v>233</v>
      </c>
      <c r="AB9" s="263"/>
      <c r="AC9" s="263"/>
      <c r="AD9" s="263"/>
      <c r="AE9" s="263"/>
      <c r="AF9" s="264"/>
      <c r="AG9" s="233" t="s">
        <v>228</v>
      </c>
      <c r="AH9" s="234"/>
      <c r="AI9" s="234"/>
      <c r="AJ9" s="234"/>
      <c r="AK9" s="234"/>
      <c r="AL9" s="234"/>
      <c r="AM9" s="234"/>
      <c r="AN9" s="234"/>
      <c r="AO9" s="234"/>
      <c r="AP9" s="234"/>
      <c r="AQ9" s="235" t="s">
        <v>226</v>
      </c>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c r="BU9" s="235"/>
      <c r="BV9" s="235"/>
      <c r="BW9" s="235"/>
      <c r="BX9" s="235"/>
      <c r="BY9" s="235"/>
      <c r="BZ9" s="236"/>
    </row>
    <row r="10" spans="1:151" ht="21.95" customHeight="1" x14ac:dyDescent="0.2">
      <c r="A10" s="145"/>
      <c r="B10" s="126"/>
      <c r="C10" s="145"/>
      <c r="D10" s="145"/>
      <c r="E10" s="126"/>
      <c r="F10" s="132"/>
      <c r="G10" s="130"/>
      <c r="H10" s="130"/>
      <c r="I10" s="130"/>
      <c r="J10" s="131"/>
      <c r="K10" s="132"/>
      <c r="L10" s="131"/>
      <c r="M10" s="247"/>
      <c r="N10" s="248"/>
      <c r="O10" s="249"/>
      <c r="P10" s="253"/>
      <c r="Q10" s="254"/>
      <c r="R10" s="254"/>
      <c r="S10" s="254"/>
      <c r="T10" s="255"/>
      <c r="U10" s="133"/>
      <c r="V10" s="134"/>
      <c r="W10" s="259"/>
      <c r="X10" s="260"/>
      <c r="Y10" s="260"/>
      <c r="Z10" s="261"/>
      <c r="AA10" s="265"/>
      <c r="AB10" s="266"/>
      <c r="AC10" s="266"/>
      <c r="AD10" s="266"/>
      <c r="AE10" s="266"/>
      <c r="AF10" s="267"/>
      <c r="AG10" s="55"/>
      <c r="AH10" s="239" t="s">
        <v>1967</v>
      </c>
      <c r="AI10" s="240"/>
      <c r="AJ10" s="240"/>
      <c r="AK10" s="240"/>
      <c r="AL10" s="240"/>
      <c r="AM10" s="241"/>
      <c r="AN10" s="273" t="s">
        <v>234</v>
      </c>
      <c r="AO10" s="274"/>
      <c r="AP10" s="275"/>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c r="BS10" s="237"/>
      <c r="BT10" s="237"/>
      <c r="BU10" s="237"/>
      <c r="BV10" s="237"/>
      <c r="BW10" s="237"/>
      <c r="BX10" s="237"/>
      <c r="BY10" s="237"/>
      <c r="BZ10" s="238"/>
      <c r="CD10" s="272" t="s">
        <v>1672</v>
      </c>
      <c r="CE10" s="272"/>
      <c r="CF10" s="172" t="s">
        <v>1668</v>
      </c>
      <c r="CG10" s="272" t="s">
        <v>1673</v>
      </c>
      <c r="CH10" s="272"/>
      <c r="CI10" s="272" t="s">
        <v>1674</v>
      </c>
      <c r="CJ10" s="272"/>
      <c r="CK10" s="272"/>
      <c r="CL10" s="272" t="s">
        <v>1688</v>
      </c>
      <c r="CM10" s="272"/>
      <c r="CN10" s="272" t="s">
        <v>1693</v>
      </c>
      <c r="CO10" s="272"/>
      <c r="CP10" s="272" t="s">
        <v>1694</v>
      </c>
      <c r="CQ10" s="272"/>
      <c r="CR10" s="272" t="s">
        <v>1696</v>
      </c>
      <c r="CS10" s="272"/>
      <c r="CT10" s="272" t="s">
        <v>1887</v>
      </c>
      <c r="CU10" s="272"/>
      <c r="CV10" s="272" t="s">
        <v>1885</v>
      </c>
      <c r="CW10" s="272"/>
      <c r="CX10" s="172" t="s">
        <v>1888</v>
      </c>
      <c r="DK10" s="272" t="s">
        <v>1893</v>
      </c>
      <c r="DL10" s="272"/>
      <c r="DM10" s="272"/>
      <c r="DN10" s="272"/>
      <c r="DO10" s="272"/>
      <c r="DP10" s="272"/>
      <c r="DQ10" s="272"/>
      <c r="DR10" s="272"/>
      <c r="EP10" s="203"/>
      <c r="EQ10" s="203" t="s">
        <v>2101</v>
      </c>
      <c r="ER10" s="203"/>
      <c r="ES10" s="203"/>
      <c r="ET10" s="203"/>
      <c r="EU10" s="203"/>
    </row>
    <row r="11" spans="1:151" ht="132" customHeight="1" x14ac:dyDescent="0.2">
      <c r="A11" s="146" t="s">
        <v>285</v>
      </c>
      <c r="B11" s="127" t="s">
        <v>290</v>
      </c>
      <c r="C11" s="146" t="s">
        <v>291</v>
      </c>
      <c r="D11" s="146" t="s">
        <v>292</v>
      </c>
      <c r="E11" s="127" t="s">
        <v>293</v>
      </c>
      <c r="F11" s="110" t="s">
        <v>303</v>
      </c>
      <c r="G11" s="171" t="s">
        <v>1964</v>
      </c>
      <c r="H11" s="171" t="s">
        <v>1965</v>
      </c>
      <c r="I11" s="135" t="s">
        <v>294</v>
      </c>
      <c r="J11" s="110" t="s">
        <v>220</v>
      </c>
      <c r="K11" s="110" t="s">
        <v>304</v>
      </c>
      <c r="L11" s="110" t="s">
        <v>1966</v>
      </c>
      <c r="M11" s="45" t="s">
        <v>221</v>
      </c>
      <c r="N11" s="45" t="s">
        <v>222</v>
      </c>
      <c r="O11" s="48" t="s">
        <v>295</v>
      </c>
      <c r="P11" s="45" t="s">
        <v>286</v>
      </c>
      <c r="Q11" s="45" t="s">
        <v>296</v>
      </c>
      <c r="R11" s="45" t="s">
        <v>236</v>
      </c>
      <c r="S11" s="45" t="s">
        <v>1637</v>
      </c>
      <c r="T11" s="45" t="s">
        <v>297</v>
      </c>
      <c r="U11" s="52" t="s">
        <v>298</v>
      </c>
      <c r="V11" s="52" t="s">
        <v>305</v>
      </c>
      <c r="W11" s="52" t="s">
        <v>299</v>
      </c>
      <c r="X11" s="52" t="s">
        <v>306</v>
      </c>
      <c r="Y11" s="53" t="s">
        <v>300</v>
      </c>
      <c r="Z11" s="53" t="s">
        <v>237</v>
      </c>
      <c r="AA11" s="49" t="s">
        <v>301</v>
      </c>
      <c r="AB11" s="52" t="s">
        <v>307</v>
      </c>
      <c r="AC11" s="49" t="s">
        <v>308</v>
      </c>
      <c r="AD11" s="52" t="s">
        <v>309</v>
      </c>
      <c r="AE11" s="48" t="s">
        <v>302</v>
      </c>
      <c r="AF11" s="48" t="s">
        <v>237</v>
      </c>
      <c r="AG11" s="45" t="s">
        <v>238</v>
      </c>
      <c r="AH11" s="48" t="s">
        <v>310</v>
      </c>
      <c r="AI11" s="48" t="s">
        <v>1968</v>
      </c>
      <c r="AJ11" s="48" t="s">
        <v>1969</v>
      </c>
      <c r="AK11" s="48" t="s">
        <v>1970</v>
      </c>
      <c r="AL11" s="48" t="s">
        <v>1971</v>
      </c>
      <c r="AM11" s="48" t="s">
        <v>1972</v>
      </c>
      <c r="AN11" s="48" t="s">
        <v>311</v>
      </c>
      <c r="AO11" s="48" t="s">
        <v>312</v>
      </c>
      <c r="AP11" s="48" t="s">
        <v>313</v>
      </c>
      <c r="AQ11" s="136" t="s">
        <v>239</v>
      </c>
      <c r="AR11" s="64" t="s">
        <v>240</v>
      </c>
      <c r="AS11" s="61" t="s">
        <v>227</v>
      </c>
      <c r="AT11" s="48" t="s">
        <v>239</v>
      </c>
      <c r="AU11" s="62" t="s">
        <v>240</v>
      </c>
      <c r="AV11" s="60" t="s">
        <v>227</v>
      </c>
      <c r="AW11" s="45" t="s">
        <v>239</v>
      </c>
      <c r="AX11" s="64" t="s">
        <v>240</v>
      </c>
      <c r="AY11" s="61" t="s">
        <v>227</v>
      </c>
      <c r="AZ11" s="48" t="s">
        <v>239</v>
      </c>
      <c r="BA11" s="62" t="s">
        <v>240</v>
      </c>
      <c r="BB11" s="60" t="s">
        <v>227</v>
      </c>
      <c r="BC11" s="45" t="s">
        <v>239</v>
      </c>
      <c r="BD11" s="64" t="s">
        <v>240</v>
      </c>
      <c r="BE11" s="61" t="s">
        <v>227</v>
      </c>
      <c r="BF11" s="48" t="s">
        <v>239</v>
      </c>
      <c r="BG11" s="62" t="s">
        <v>240</v>
      </c>
      <c r="BH11" s="60" t="s">
        <v>227</v>
      </c>
      <c r="BI11" s="45" t="s">
        <v>239</v>
      </c>
      <c r="BJ11" s="64" t="s">
        <v>240</v>
      </c>
      <c r="BK11" s="61" t="s">
        <v>227</v>
      </c>
      <c r="BL11" s="48" t="s">
        <v>239</v>
      </c>
      <c r="BM11" s="62" t="s">
        <v>240</v>
      </c>
      <c r="BN11" s="60" t="s">
        <v>227</v>
      </c>
      <c r="BO11" s="45" t="s">
        <v>239</v>
      </c>
      <c r="BP11" s="64" t="s">
        <v>240</v>
      </c>
      <c r="BQ11" s="61" t="s">
        <v>227</v>
      </c>
      <c r="BR11" s="48" t="s">
        <v>239</v>
      </c>
      <c r="BS11" s="62" t="s">
        <v>240</v>
      </c>
      <c r="BT11" s="60" t="s">
        <v>227</v>
      </c>
      <c r="BU11" s="45" t="s">
        <v>239</v>
      </c>
      <c r="BV11" s="64" t="s">
        <v>240</v>
      </c>
      <c r="BW11" s="61" t="s">
        <v>227</v>
      </c>
      <c r="BX11" s="48" t="s">
        <v>239</v>
      </c>
      <c r="BY11" s="64" t="s">
        <v>240</v>
      </c>
      <c r="BZ11" s="63" t="s">
        <v>227</v>
      </c>
      <c r="CA11" s="2" t="s">
        <v>1166</v>
      </c>
      <c r="CB11" s="48" t="s">
        <v>1883</v>
      </c>
      <c r="CC11" s="48" t="s">
        <v>1884</v>
      </c>
      <c r="CD11" s="48" t="s">
        <v>1667</v>
      </c>
      <c r="CE11" s="48" t="s">
        <v>1646</v>
      </c>
      <c r="CF11" s="170" t="s">
        <v>1669</v>
      </c>
      <c r="CG11" s="48" t="s">
        <v>1673</v>
      </c>
      <c r="CH11" s="48" t="s">
        <v>1646</v>
      </c>
      <c r="CI11" s="48" t="s">
        <v>1673</v>
      </c>
      <c r="CJ11" s="48" t="s">
        <v>1646</v>
      </c>
      <c r="CK11" s="48" t="s">
        <v>1929</v>
      </c>
      <c r="CL11" s="48" t="s">
        <v>1689</v>
      </c>
      <c r="CM11" s="48" t="s">
        <v>1646</v>
      </c>
      <c r="CN11" s="48" t="s">
        <v>1692</v>
      </c>
      <c r="CO11" s="48" t="s">
        <v>1646</v>
      </c>
      <c r="CP11" s="48" t="s">
        <v>1695</v>
      </c>
      <c r="CQ11" s="48" t="s">
        <v>1646</v>
      </c>
      <c r="CR11" s="48" t="s">
        <v>1761</v>
      </c>
      <c r="CS11" s="48" t="s">
        <v>1646</v>
      </c>
      <c r="CT11" s="48" t="s">
        <v>1761</v>
      </c>
      <c r="CU11" s="48" t="s">
        <v>1646</v>
      </c>
      <c r="CV11" s="48" t="s">
        <v>1761</v>
      </c>
      <c r="CW11" s="48" t="s">
        <v>1646</v>
      </c>
      <c r="CX11" s="48" t="s">
        <v>1889</v>
      </c>
      <c r="CZ11" s="172" t="s">
        <v>1892</v>
      </c>
      <c r="DA11" s="272" t="s">
        <v>1891</v>
      </c>
      <c r="DB11" s="272"/>
      <c r="DC11" s="272"/>
      <c r="DD11" s="272"/>
      <c r="DE11" s="272"/>
      <c r="DF11" s="272"/>
      <c r="DG11" s="272"/>
      <c r="DH11" s="172" t="s">
        <v>1892</v>
      </c>
      <c r="DI11" s="172" t="s">
        <v>1892</v>
      </c>
      <c r="DK11" s="172" t="s">
        <v>1894</v>
      </c>
      <c r="DL11" s="172" t="s">
        <v>1895</v>
      </c>
      <c r="DM11" s="172" t="s">
        <v>1896</v>
      </c>
      <c r="DN11" s="172" t="s">
        <v>1897</v>
      </c>
      <c r="DO11" s="172" t="s">
        <v>1898</v>
      </c>
      <c r="DP11" s="172" t="s">
        <v>1930</v>
      </c>
      <c r="DQ11" s="172" t="s">
        <v>1899</v>
      </c>
      <c r="DR11" s="172" t="s">
        <v>1900</v>
      </c>
      <c r="DS11" s="172" t="s">
        <v>1901</v>
      </c>
      <c r="DT11" s="172" t="s">
        <v>1902</v>
      </c>
      <c r="DU11" s="172" t="s">
        <v>1903</v>
      </c>
      <c r="DV11" s="172" t="s">
        <v>1904</v>
      </c>
      <c r="DW11" s="172" t="s">
        <v>1905</v>
      </c>
      <c r="DX11" s="172" t="s">
        <v>1906</v>
      </c>
      <c r="DY11" s="172" t="s">
        <v>1907</v>
      </c>
      <c r="DZ11" s="172" t="s">
        <v>1908</v>
      </c>
      <c r="EA11" s="172" t="s">
        <v>1906</v>
      </c>
      <c r="EB11" s="278" t="s">
        <v>1909</v>
      </c>
      <c r="EC11" s="278"/>
      <c r="ED11" s="278"/>
      <c r="EE11" s="278"/>
      <c r="EF11" s="278"/>
      <c r="EG11" s="278"/>
      <c r="EH11" s="278"/>
      <c r="EI11" s="278"/>
      <c r="EJ11" s="278"/>
      <c r="EK11" s="278"/>
      <c r="EL11" s="278"/>
      <c r="EM11" s="278"/>
      <c r="EN11" s="278"/>
      <c r="EP11" s="45" t="s">
        <v>2102</v>
      </c>
      <c r="EQ11" s="45" t="s">
        <v>2114</v>
      </c>
      <c r="ER11" s="45" t="s">
        <v>2097</v>
      </c>
      <c r="ES11" s="45" t="s">
        <v>2098</v>
      </c>
      <c r="ET11" s="45" t="s">
        <v>2099</v>
      </c>
      <c r="EU11" s="45" t="s">
        <v>2100</v>
      </c>
    </row>
    <row r="12" spans="1:151" ht="399.95" customHeight="1" x14ac:dyDescent="0.2">
      <c r="A12" s="206" t="s">
        <v>274</v>
      </c>
      <c r="B12" s="185" t="s">
        <v>1159</v>
      </c>
      <c r="C12" s="185" t="s">
        <v>2169</v>
      </c>
      <c r="D12" s="206" t="s">
        <v>2170</v>
      </c>
      <c r="E12" s="207" t="s">
        <v>1160</v>
      </c>
      <c r="F12" s="185" t="s">
        <v>1161</v>
      </c>
      <c r="G12" s="207">
        <v>115</v>
      </c>
      <c r="H12" s="207" t="s">
        <v>1789</v>
      </c>
      <c r="I12" s="176" t="s">
        <v>2171</v>
      </c>
      <c r="J12" s="206" t="s">
        <v>35</v>
      </c>
      <c r="K12" s="207" t="s">
        <v>365</v>
      </c>
      <c r="L12" s="185" t="s">
        <v>2186</v>
      </c>
      <c r="M12" s="191" t="s">
        <v>2172</v>
      </c>
      <c r="N12" s="185" t="s">
        <v>2173</v>
      </c>
      <c r="O12" s="185" t="s">
        <v>2174</v>
      </c>
      <c r="P12" s="185" t="s">
        <v>368</v>
      </c>
      <c r="Q12" s="185" t="s">
        <v>332</v>
      </c>
      <c r="R12" s="185" t="s">
        <v>369</v>
      </c>
      <c r="S12" s="185" t="s">
        <v>1638</v>
      </c>
      <c r="T12" s="185" t="s">
        <v>360</v>
      </c>
      <c r="U12" s="208" t="s">
        <v>317</v>
      </c>
      <c r="V12" s="209">
        <v>0.6</v>
      </c>
      <c r="W12" s="208" t="s">
        <v>121</v>
      </c>
      <c r="X12" s="209">
        <v>0.4</v>
      </c>
      <c r="Y12" s="66" t="s">
        <v>84</v>
      </c>
      <c r="Z12" s="185" t="s">
        <v>2175</v>
      </c>
      <c r="AA12" s="208" t="s">
        <v>316</v>
      </c>
      <c r="AB12" s="213">
        <v>4.7048843519999998E-3</v>
      </c>
      <c r="AC12" s="208" t="s">
        <v>121</v>
      </c>
      <c r="AD12" s="213">
        <v>0.22500000000000003</v>
      </c>
      <c r="AE12" s="66" t="s">
        <v>271</v>
      </c>
      <c r="AF12" s="185" t="s">
        <v>371</v>
      </c>
      <c r="AG12" s="206" t="s">
        <v>337</v>
      </c>
      <c r="AH12" s="185" t="s">
        <v>1973</v>
      </c>
      <c r="AI12" s="185" t="s">
        <v>1973</v>
      </c>
      <c r="AJ12" s="185" t="s">
        <v>1973</v>
      </c>
      <c r="AK12" s="185" t="s">
        <v>1973</v>
      </c>
      <c r="AL12" s="185" t="s">
        <v>1973</v>
      </c>
      <c r="AM12" s="185" t="s">
        <v>1973</v>
      </c>
      <c r="AN12" s="210" t="s">
        <v>2165</v>
      </c>
      <c r="AO12" s="210" t="s">
        <v>2166</v>
      </c>
      <c r="AP12" s="210" t="s">
        <v>2167</v>
      </c>
      <c r="AQ12" s="186">
        <v>43353</v>
      </c>
      <c r="AR12" s="187" t="s">
        <v>338</v>
      </c>
      <c r="AS12" s="188" t="s">
        <v>503</v>
      </c>
      <c r="AT12" s="189">
        <v>43593</v>
      </c>
      <c r="AU12" s="190" t="s">
        <v>338</v>
      </c>
      <c r="AV12" s="191" t="s">
        <v>504</v>
      </c>
      <c r="AW12" s="189">
        <v>43763</v>
      </c>
      <c r="AX12" s="187" t="s">
        <v>344</v>
      </c>
      <c r="AY12" s="188" t="s">
        <v>505</v>
      </c>
      <c r="AZ12" s="189">
        <v>43895</v>
      </c>
      <c r="BA12" s="190" t="s">
        <v>344</v>
      </c>
      <c r="BB12" s="191" t="s">
        <v>506</v>
      </c>
      <c r="BC12" s="189">
        <v>44074</v>
      </c>
      <c r="BD12" s="187" t="s">
        <v>349</v>
      </c>
      <c r="BE12" s="188" t="s">
        <v>507</v>
      </c>
      <c r="BF12" s="189">
        <v>44245</v>
      </c>
      <c r="BG12" s="190" t="s">
        <v>344</v>
      </c>
      <c r="BH12" s="191" t="s">
        <v>508</v>
      </c>
      <c r="BI12" s="189">
        <v>44293</v>
      </c>
      <c r="BJ12" s="187" t="s">
        <v>346</v>
      </c>
      <c r="BK12" s="188" t="s">
        <v>509</v>
      </c>
      <c r="BL12" s="189">
        <v>44532</v>
      </c>
      <c r="BM12" s="190" t="s">
        <v>338</v>
      </c>
      <c r="BN12" s="191" t="s">
        <v>510</v>
      </c>
      <c r="BO12" s="189">
        <v>44897</v>
      </c>
      <c r="BP12" s="187" t="s">
        <v>389</v>
      </c>
      <c r="BQ12" s="188" t="s">
        <v>1162</v>
      </c>
      <c r="BR12" s="189">
        <v>45258</v>
      </c>
      <c r="BS12" s="190" t="s">
        <v>2164</v>
      </c>
      <c r="BT12" s="212" t="s">
        <v>2168</v>
      </c>
      <c r="BU12" s="189" t="s">
        <v>352</v>
      </c>
      <c r="BV12" s="187" t="s">
        <v>353</v>
      </c>
      <c r="BW12" s="188" t="s">
        <v>352</v>
      </c>
      <c r="BX12" s="189" t="s">
        <v>352</v>
      </c>
      <c r="BY12" s="190" t="s">
        <v>353</v>
      </c>
      <c r="BZ12" s="192" t="s">
        <v>352</v>
      </c>
      <c r="CA12" s="2">
        <f>COUNTBLANK(A12:BZ12)</f>
        <v>4</v>
      </c>
      <c r="CB12" s="51" t="s">
        <v>1886</v>
      </c>
      <c r="CC12" s="51" t="s">
        <v>1773</v>
      </c>
      <c r="CD12" s="51" t="s">
        <v>1648</v>
      </c>
      <c r="CE12" s="51" t="s">
        <v>1649</v>
      </c>
      <c r="CF12" s="51" t="s">
        <v>1647</v>
      </c>
      <c r="CG12" s="51" t="s">
        <v>1647</v>
      </c>
      <c r="CH12" s="51" t="s">
        <v>1670</v>
      </c>
      <c r="CI12" s="51" t="s">
        <v>1647</v>
      </c>
      <c r="CJ12" s="51" t="s">
        <v>1679</v>
      </c>
      <c r="CK12" s="51"/>
      <c r="CL12" s="51" t="s">
        <v>1675</v>
      </c>
      <c r="CM12" s="51" t="s">
        <v>1675</v>
      </c>
      <c r="CN12" s="51" t="s">
        <v>1675</v>
      </c>
      <c r="CO12" s="51" t="s">
        <v>1675</v>
      </c>
      <c r="CP12" s="51" t="s">
        <v>1675</v>
      </c>
      <c r="CQ12" s="51" t="s">
        <v>1675</v>
      </c>
      <c r="CR12" s="51" t="s">
        <v>1760</v>
      </c>
      <c r="CS12" s="51" t="s">
        <v>1675</v>
      </c>
      <c r="CT12" s="51" t="s">
        <v>1675</v>
      </c>
      <c r="CU12" s="51" t="s">
        <v>1675</v>
      </c>
      <c r="CV12" s="51" t="s">
        <v>1675</v>
      </c>
      <c r="CW12" s="51" t="s">
        <v>1675</v>
      </c>
      <c r="CX12" s="51" t="s">
        <v>1675</v>
      </c>
      <c r="CZ12" s="174" t="str">
        <f>J12</f>
        <v>Gestión de procesos</v>
      </c>
      <c r="DA12" s="276" t="str">
        <f>I12</f>
        <v xml:space="preserve">Posibilidad de afectación económica (o presupuestal) por fallo judicial en contra de los intereses de la entidad, debido a errores (fallas o deficiencias) en el trámite de los procesos disciplinarios </v>
      </c>
      <c r="DB12" s="276"/>
      <c r="DC12" s="276"/>
      <c r="DD12" s="276"/>
      <c r="DE12" s="276"/>
      <c r="DF12" s="276"/>
      <c r="DG12" s="276"/>
      <c r="DH12" s="174" t="str">
        <f>Y12</f>
        <v>Moderado</v>
      </c>
      <c r="DI12" s="174" t="str">
        <f t="shared" ref="DI12:DI43" si="0">AE12</f>
        <v>Bajo</v>
      </c>
      <c r="DK12" s="170" t="e">
        <f>SUM(LEN(#REF!)-LEN(SUBSTITUTE(#REF!,"- Preventivo","")))/LEN("- Preventivo")</f>
        <v>#REF!</v>
      </c>
      <c r="DL12" s="170" t="e">
        <f>SUMIFS($DK$12:$DK$99,$A$12:$A$99,A12)</f>
        <v>#REF!</v>
      </c>
      <c r="DM12" s="170" t="e">
        <f>SUM(LEN(#REF!)-LEN(SUBSTITUTE(#REF!,"- Detectivo","")))/LEN("- Detectivo")</f>
        <v>#REF!</v>
      </c>
      <c r="DN12" s="170" t="e">
        <f>SUMIFS($DM$12:$DM$99,$A$12:$A$99,A12)</f>
        <v>#REF!</v>
      </c>
      <c r="DO12" s="170" t="e">
        <f>SUM(LEN(#REF!)-LEN(SUBSTITUTE(#REF!,"- Correctivo","")))/LEN("- Correctivo")</f>
        <v>#REF!</v>
      </c>
      <c r="DP12" s="170" t="e">
        <f>SUMIFS($DO$12:$DO$99,$A$12:$A$99,A12)</f>
        <v>#REF!</v>
      </c>
      <c r="DQ12" s="170" t="e">
        <f>DK12+DM12+DO12</f>
        <v>#REF!</v>
      </c>
      <c r="DR12" s="170" t="e">
        <f>SUMIFS($DQ$12:$DQ$99,$A$12:$A$99,A12)</f>
        <v>#REF!</v>
      </c>
      <c r="DS12" s="170" t="e">
        <f>SUM(LEN(#REF!)-LEN(SUBSTITUTE(#REF!,"- Documentado","")))/LEN("- Documentado")</f>
        <v>#REF!</v>
      </c>
      <c r="DT12" s="170" t="e">
        <f>SUM(LEN(#REF!)-LEN(SUBSTITUTE(#REF!,"- Documentado","")))/LEN("- Documentado")</f>
        <v>#REF!</v>
      </c>
      <c r="DU12" s="170" t="e">
        <f>SUMIFS($DS$12:$DS$99,$A$12:$A$99,A12)+SUMIFS($DT$12:$DT$99,$A$12:$A$99,A12)</f>
        <v>#REF!</v>
      </c>
      <c r="DV12" s="170" t="e">
        <f>SUM(LEN(#REF!)-LEN(SUBSTITUTE(#REF!,"- Continua","")))/LEN("- Continua")</f>
        <v>#REF!</v>
      </c>
      <c r="DW12" s="170" t="e">
        <f>SUM(LEN(#REF!)-LEN(SUBSTITUTE(#REF!,"- Continua","")))/LEN("- Continua")</f>
        <v>#REF!</v>
      </c>
      <c r="DX12" s="170" t="e">
        <f>SUMIFS($DV$12:$DV$99,$A$12:$A$99,A12)+SUMIFS($DW$12:$DW$99,$A$12:$A$99,A12)</f>
        <v>#REF!</v>
      </c>
      <c r="DY12" s="170" t="e">
        <f>SUM(LEN(#REF!)-LEN(SUBSTITUTE(#REF!,"- Con registro","")))/LEN("- Con registro")</f>
        <v>#REF!</v>
      </c>
      <c r="DZ12" s="170" t="e">
        <f>SUM(LEN(#REF!)-LEN(SUBSTITUTE(#REF!,"- Con registro","")))/LEN("- Con registro")</f>
        <v>#REF!</v>
      </c>
      <c r="EA12" s="170" t="e">
        <f>SUMIFS($DY$12:$DY$99,$A$12:$A$99,A12)+SUMIFS($DZ$12:$DZ$99,$A$12:$A$99,A12)</f>
        <v>#REF!</v>
      </c>
      <c r="EB12" s="173" t="e">
        <f t="shared" ref="EB12" si="1">CONCATENATE("El proceso estableció ",DR12," controles frente a los riesgos identificados, de los cuales:
")</f>
        <v>#REF!</v>
      </c>
      <c r="EC12" s="173" t="e">
        <f t="shared" ref="EC12" si="2">CONCATENATE("- ",DL12," son preventivos, ",DN12," detectivos y ",DP12," correctivos.
")</f>
        <v>#REF!</v>
      </c>
      <c r="ED12" s="215" t="e">
        <f t="shared" ref="ED12" si="3">CONCATENATE("- ",DU12," están documentados, ",DX12," se aplican continuamente de acuerdo con la periodicidad establecida y en ",EA12," se deja registro de la aplicación.")</f>
        <v>#REF!</v>
      </c>
      <c r="EE12" s="277" t="e">
        <f t="shared" ref="EE12" si="4">CONCATENATE(EB12,EC12,ED12)</f>
        <v>#REF!</v>
      </c>
      <c r="EF12" s="277"/>
      <c r="EG12" s="277"/>
      <c r="EH12" s="277"/>
      <c r="EI12" s="277"/>
      <c r="EJ12" s="277"/>
      <c r="EK12" s="277"/>
      <c r="EL12" s="277"/>
      <c r="EM12" s="277"/>
      <c r="EN12" s="277"/>
      <c r="EP12" s="201">
        <f>IF(AQ12&gt;=$EP$1,AQ12,IF(AT12&gt;=$EP$1,AT12,IF(AW12&gt;=$EP$1,AW12,IF(AZ12&gt;=$EP$1,AZ12,IF(BC12&gt;=$EP$1,BC12,IF(BF12&gt;=$EP$1,BF12,IF(BI12&gt;=$EP$1,BI12,IF(BL12&gt;=$EP$1,BL12,IF(BO12&gt;=$EP$1,BO12,IF(BR12&gt;=$EP$1,BR12,IF(BU12&gt;=$EP$1,BU12,IF(BX12&gt;=$EP$1,BX12,""))))))))))))</f>
        <v>45258</v>
      </c>
      <c r="EQ12" s="202">
        <f>IF(EP12="","",$B$6)</f>
        <v>45267</v>
      </c>
      <c r="ER12" s="170" t="str">
        <f>IF(EQ12="","","Riesgos")</f>
        <v>Riesgos</v>
      </c>
      <c r="ES12" s="170" t="str">
        <f>IF(ER12="","",CONCATENATE("ID_",G12,": ",I12))</f>
        <v xml:space="preserve">ID_115: Posibilidad de afectación económica (o presupuestal) por fallo judicial en contra de los intereses de la entidad, debido a errores (fallas o deficiencias) en el trámite de los procesos disciplinarios </v>
      </c>
      <c r="ET12" s="170" t="str">
        <f>IF(ES12="","",CONCATENATE("Ajuste en ",VLOOKUP(EP12,AQ12:BZ12,(MATCH(EP12,AQ12:BZ12,10)+1))," en el Mapa de riesgos de ",A12))</f>
        <v>Ajuste en Establecimiento de controles
Valoración del riesgo en el Mapa de riesgos de Control Disciplinario</v>
      </c>
      <c r="EU12" s="170" t="str">
        <f>IF(ET12="","",CONCATENATE("Solicitud de cambio realizada y aprobada por la ",L12," a través del Aplicativo DARUMA"))</f>
        <v>Solicitud de cambio realizada y aprobada por la Oficina de Control Disciplinario Interno, Oficina Jurídica y Despacho de la Secretaría General. a través del Aplicativo DARUMA</v>
      </c>
    </row>
    <row r="13" spans="1:151" ht="399.95" customHeight="1" x14ac:dyDescent="0.2">
      <c r="A13" s="206" t="s">
        <v>274</v>
      </c>
      <c r="B13" s="185" t="s">
        <v>1159</v>
      </c>
      <c r="C13" s="185" t="s">
        <v>2169</v>
      </c>
      <c r="D13" s="206" t="s">
        <v>2170</v>
      </c>
      <c r="E13" s="207" t="s">
        <v>1160</v>
      </c>
      <c r="F13" s="185" t="s">
        <v>1163</v>
      </c>
      <c r="G13" s="207">
        <v>116</v>
      </c>
      <c r="H13" s="207" t="s">
        <v>1790</v>
      </c>
      <c r="I13" s="176" t="s">
        <v>2176</v>
      </c>
      <c r="J13" s="206" t="s">
        <v>35</v>
      </c>
      <c r="K13" s="207" t="s">
        <v>365</v>
      </c>
      <c r="L13" s="185" t="s">
        <v>2177</v>
      </c>
      <c r="M13" s="191" t="s">
        <v>2178</v>
      </c>
      <c r="N13" s="185" t="s">
        <v>2179</v>
      </c>
      <c r="O13" s="185" t="s">
        <v>2180</v>
      </c>
      <c r="P13" s="185" t="s">
        <v>368</v>
      </c>
      <c r="Q13" s="185" t="s">
        <v>332</v>
      </c>
      <c r="R13" s="185" t="s">
        <v>369</v>
      </c>
      <c r="S13" s="185" t="s">
        <v>1638</v>
      </c>
      <c r="T13" s="210" t="s">
        <v>360</v>
      </c>
      <c r="U13" s="208" t="s">
        <v>317</v>
      </c>
      <c r="V13" s="209">
        <v>0.6</v>
      </c>
      <c r="W13" s="208" t="s">
        <v>121</v>
      </c>
      <c r="X13" s="209">
        <v>0.4</v>
      </c>
      <c r="Y13" s="66" t="s">
        <v>84</v>
      </c>
      <c r="Z13" s="185" t="s">
        <v>2181</v>
      </c>
      <c r="AA13" s="208" t="s">
        <v>316</v>
      </c>
      <c r="AB13" s="213">
        <v>0.1764</v>
      </c>
      <c r="AC13" s="208" t="s">
        <v>121</v>
      </c>
      <c r="AD13" s="213">
        <v>0.22500000000000003</v>
      </c>
      <c r="AE13" s="66" t="s">
        <v>271</v>
      </c>
      <c r="AF13" s="185" t="s">
        <v>511</v>
      </c>
      <c r="AG13" s="206" t="s">
        <v>337</v>
      </c>
      <c r="AH13" s="185" t="s">
        <v>1973</v>
      </c>
      <c r="AI13" s="185" t="s">
        <v>1973</v>
      </c>
      <c r="AJ13" s="185" t="s">
        <v>1973</v>
      </c>
      <c r="AK13" s="185" t="s">
        <v>1973</v>
      </c>
      <c r="AL13" s="185" t="s">
        <v>1973</v>
      </c>
      <c r="AM13" s="185" t="s">
        <v>1973</v>
      </c>
      <c r="AN13" s="185" t="s">
        <v>2182</v>
      </c>
      <c r="AO13" s="185" t="s">
        <v>2183</v>
      </c>
      <c r="AP13" s="185" t="s">
        <v>2184</v>
      </c>
      <c r="AQ13" s="186">
        <v>43353</v>
      </c>
      <c r="AR13" s="187" t="s">
        <v>338</v>
      </c>
      <c r="AS13" s="188" t="s">
        <v>503</v>
      </c>
      <c r="AT13" s="189">
        <v>43593</v>
      </c>
      <c r="AU13" s="190" t="s">
        <v>338</v>
      </c>
      <c r="AV13" s="191" t="s">
        <v>512</v>
      </c>
      <c r="AW13" s="189">
        <v>43763</v>
      </c>
      <c r="AX13" s="187" t="s">
        <v>389</v>
      </c>
      <c r="AY13" s="188" t="s">
        <v>513</v>
      </c>
      <c r="AZ13" s="189">
        <v>43895</v>
      </c>
      <c r="BA13" s="190" t="s">
        <v>397</v>
      </c>
      <c r="BB13" s="191" t="s">
        <v>514</v>
      </c>
      <c r="BC13" s="189">
        <v>44074</v>
      </c>
      <c r="BD13" s="187" t="s">
        <v>346</v>
      </c>
      <c r="BE13" s="188" t="s">
        <v>515</v>
      </c>
      <c r="BF13" s="189">
        <v>44245</v>
      </c>
      <c r="BG13" s="190" t="s">
        <v>344</v>
      </c>
      <c r="BH13" s="191" t="s">
        <v>508</v>
      </c>
      <c r="BI13" s="189">
        <v>44293</v>
      </c>
      <c r="BJ13" s="187" t="s">
        <v>346</v>
      </c>
      <c r="BK13" s="188" t="s">
        <v>516</v>
      </c>
      <c r="BL13" s="189">
        <v>44532</v>
      </c>
      <c r="BM13" s="190" t="s">
        <v>338</v>
      </c>
      <c r="BN13" s="191" t="s">
        <v>351</v>
      </c>
      <c r="BO13" s="189">
        <v>44897</v>
      </c>
      <c r="BP13" s="187" t="s">
        <v>389</v>
      </c>
      <c r="BQ13" s="188" t="s">
        <v>1164</v>
      </c>
      <c r="BR13" s="189">
        <v>45258</v>
      </c>
      <c r="BS13" s="190" t="s">
        <v>2164</v>
      </c>
      <c r="BT13" s="212" t="s">
        <v>2188</v>
      </c>
      <c r="BU13" s="189" t="s">
        <v>352</v>
      </c>
      <c r="BV13" s="187" t="s">
        <v>353</v>
      </c>
      <c r="BW13" s="188" t="s">
        <v>352</v>
      </c>
      <c r="BX13" s="189" t="s">
        <v>352</v>
      </c>
      <c r="BY13" s="190" t="s">
        <v>353</v>
      </c>
      <c r="BZ13" s="192" t="s">
        <v>352</v>
      </c>
      <c r="CA13" s="2">
        <f>COUNTBLANK(A13:BZ13)</f>
        <v>4</v>
      </c>
      <c r="CB13" s="51" t="s">
        <v>1886</v>
      </c>
      <c r="CC13" s="51" t="s">
        <v>1773</v>
      </c>
      <c r="CD13" s="51" t="s">
        <v>1648</v>
      </c>
      <c r="CE13" s="51" t="s">
        <v>1649</v>
      </c>
      <c r="CF13" s="51" t="s">
        <v>1647</v>
      </c>
      <c r="CG13" s="51" t="s">
        <v>1647</v>
      </c>
      <c r="CH13" s="51" t="s">
        <v>1670</v>
      </c>
      <c r="CI13" s="51" t="s">
        <v>1647</v>
      </c>
      <c r="CJ13" s="51" t="s">
        <v>1679</v>
      </c>
      <c r="CK13" s="51"/>
      <c r="CL13" s="51" t="s">
        <v>1675</v>
      </c>
      <c r="CM13" s="51" t="s">
        <v>1675</v>
      </c>
      <c r="CN13" s="51" t="s">
        <v>1675</v>
      </c>
      <c r="CO13" s="51" t="s">
        <v>1675</v>
      </c>
      <c r="CP13" s="51" t="s">
        <v>1675</v>
      </c>
      <c r="CQ13" s="51" t="s">
        <v>1675</v>
      </c>
      <c r="CR13" s="51" t="s">
        <v>1755</v>
      </c>
      <c r="CS13" s="51" t="s">
        <v>1675</v>
      </c>
      <c r="CT13" s="51" t="s">
        <v>1675</v>
      </c>
      <c r="CU13" s="51" t="s">
        <v>1675</v>
      </c>
      <c r="CV13" s="51" t="s">
        <v>1675</v>
      </c>
      <c r="CW13" s="51" t="s">
        <v>1675</v>
      </c>
      <c r="CX13" s="51" t="s">
        <v>1675</v>
      </c>
      <c r="CZ13" s="174" t="str">
        <f>J13</f>
        <v>Gestión de procesos</v>
      </c>
      <c r="DA13" s="276" t="str">
        <f>I13</f>
        <v>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v>
      </c>
      <c r="DB13" s="276"/>
      <c r="DC13" s="276"/>
      <c r="DD13" s="276"/>
      <c r="DE13" s="276"/>
      <c r="DF13" s="276"/>
      <c r="DG13" s="276"/>
      <c r="DH13" s="174" t="str">
        <f>Y13</f>
        <v>Moderado</v>
      </c>
      <c r="DI13" s="174" t="str">
        <f t="shared" si="0"/>
        <v>Bajo</v>
      </c>
      <c r="DK13" s="170" t="e">
        <f>SUM(LEN(#REF!)-LEN(SUBSTITUTE(#REF!,"- Preventivo","")))/LEN("- Preventivo")</f>
        <v>#REF!</v>
      </c>
      <c r="DL13" s="170" t="e">
        <f>SUMIFS($DK$12:$DK$99,$A$12:$A$99,A13)</f>
        <v>#REF!</v>
      </c>
      <c r="DM13" s="170" t="e">
        <f>SUM(LEN(#REF!)-LEN(SUBSTITUTE(#REF!,"- Detectivo","")))/LEN("- Detectivo")</f>
        <v>#REF!</v>
      </c>
      <c r="DN13" s="170" t="e">
        <f>SUMIFS($DM$12:$DM$99,$A$12:$A$99,A13)</f>
        <v>#REF!</v>
      </c>
      <c r="DO13" s="170" t="e">
        <f>SUM(LEN(#REF!)-LEN(SUBSTITUTE(#REF!,"- Correctivo","")))/LEN("- Correctivo")</f>
        <v>#REF!</v>
      </c>
      <c r="DP13" s="170" t="e">
        <f>SUMIFS($DO$12:$DO$99,$A$12:$A$99,A13)</f>
        <v>#REF!</v>
      </c>
      <c r="DQ13" s="170" t="e">
        <f t="shared" ref="DQ13:DQ76" si="5">DK13+DM13+DO13</f>
        <v>#REF!</v>
      </c>
      <c r="DR13" s="170" t="e">
        <f>SUMIFS($DQ$12:$DQ$99,$A$12:$A$99,A13)</f>
        <v>#REF!</v>
      </c>
      <c r="DS13" s="170" t="e">
        <f>SUM(LEN(#REF!)-LEN(SUBSTITUTE(#REF!,"- Documentado","")))/LEN("- Documentado")</f>
        <v>#REF!</v>
      </c>
      <c r="DT13" s="170" t="e">
        <f>SUM(LEN(#REF!)-LEN(SUBSTITUTE(#REF!,"- Documentado","")))/LEN("- Documentado")</f>
        <v>#REF!</v>
      </c>
      <c r="DU13" s="170" t="e">
        <f>SUMIFS($DS$12:$DS$99,$A$12:$A$99,A13)+SUMIFS($DT$12:$DT$99,$A$12:$A$99,A13)</f>
        <v>#REF!</v>
      </c>
      <c r="DV13" s="170" t="e">
        <f>SUM(LEN(#REF!)-LEN(SUBSTITUTE(#REF!,"- Continua","")))/LEN("- Continua")</f>
        <v>#REF!</v>
      </c>
      <c r="DW13" s="170" t="e">
        <f>SUM(LEN(#REF!)-LEN(SUBSTITUTE(#REF!,"- Continua","")))/LEN("- Continua")</f>
        <v>#REF!</v>
      </c>
      <c r="DX13" s="170" t="e">
        <f>SUMIFS($DV$12:$DV$99,$A$12:$A$99,A13)+SUMIFS($DW$12:$DW$99,$A$12:$A$99,A13)</f>
        <v>#REF!</v>
      </c>
      <c r="DY13" s="170" t="e">
        <f>SUM(LEN(#REF!)-LEN(SUBSTITUTE(#REF!,"- Con registro","")))/LEN("- Con registro")</f>
        <v>#REF!</v>
      </c>
      <c r="DZ13" s="170" t="e">
        <f>SUM(LEN(#REF!)-LEN(SUBSTITUTE(#REF!,"- Con registro","")))/LEN("- Con registro")</f>
        <v>#REF!</v>
      </c>
      <c r="EA13" s="170" t="e">
        <f>SUMIFS($DY$12:$DY$99,$A$12:$A$99,A13)+SUMIFS($DZ$12:$DZ$99,$A$12:$A$99,A13)</f>
        <v>#REF!</v>
      </c>
      <c r="EB13" s="173" t="e">
        <f t="shared" ref="EB13:EB76" si="6">CONCATENATE("El proceso estableció ",DR13," controles frente a los riesgos identificados, de los cuales:
")</f>
        <v>#REF!</v>
      </c>
      <c r="EC13" s="173" t="e">
        <f t="shared" ref="EC13:EC76" si="7">CONCATENATE("- ",DL13," son preventivos, ",DN13," detectivos y ",DP13," correctivos.
")</f>
        <v>#REF!</v>
      </c>
      <c r="ED13" s="215" t="e">
        <f t="shared" ref="ED13:ED76" si="8">CONCATENATE("- ",DU13," están documentados, ",DX13," se aplican continuamente de acuerdo con la periodicidad establecida y en ",EA13," se deja registro de la aplicación.")</f>
        <v>#REF!</v>
      </c>
      <c r="EE13" s="277" t="e">
        <f t="shared" ref="EE13:EE76" si="9">CONCATENATE(EB13,EC13,ED13)</f>
        <v>#REF!</v>
      </c>
      <c r="EF13" s="277"/>
      <c r="EG13" s="277"/>
      <c r="EH13" s="277"/>
      <c r="EI13" s="277"/>
      <c r="EJ13" s="277"/>
      <c r="EK13" s="277"/>
      <c r="EL13" s="277"/>
      <c r="EM13" s="277"/>
      <c r="EN13" s="277"/>
      <c r="EP13" s="201">
        <f t="shared" ref="EP13:EP76" si="10">IF(AQ13&gt;=$EP$1,AQ13,IF(AT13&gt;=$EP$1,AT13,IF(AW13&gt;=$EP$1,AW13,IF(AZ13&gt;=$EP$1,AZ13,IF(BC13&gt;=$EP$1,BC13,IF(BF13&gt;=$EP$1,BF13,IF(BI13&gt;=$EP$1,BI13,IF(BL13&gt;=$EP$1,BL13,IF(BO13&gt;=$EP$1,BO13,IF(BR13&gt;=$EP$1,BR13,IF(BU13&gt;=$EP$1,BU13,IF(BX13&gt;=$EP$1,BX13,""))))))))))))</f>
        <v>45258</v>
      </c>
      <c r="EQ13" s="202">
        <f t="shared" ref="EQ13:EQ76" si="11">IF(EP13="","",$B$6)</f>
        <v>45267</v>
      </c>
      <c r="ER13" s="170" t="str">
        <f t="shared" ref="ER13:ER76" si="12">IF(EQ13="","","Riesgos")</f>
        <v>Riesgos</v>
      </c>
      <c r="ES13" s="170" t="str">
        <f>IF(ER13="","",CONCATENATE("ID_",G13,": ",I13))</f>
        <v>ID_116: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v>
      </c>
      <c r="ET13" s="170" t="str">
        <f>IF(ES13="","",CONCATENATE("Ajuste en ",VLOOKUP(EP13,AQ13:BZ13,(MATCH(EP13,AQ13:BZ13,10)+1))," en el Mapa de riesgos de ",A13))</f>
        <v>Ajuste en Establecimiento de controles
Valoración del riesgo en el Mapa de riesgos de Control Disciplinario</v>
      </c>
      <c r="EU13" s="170" t="str">
        <f>IF(ET13="","",CONCATENATE("Solicitud de cambio realizada y aprobada por la ",L13," a través del Aplicativo DARUMA"))</f>
        <v>Solicitud de cambio realizada y aprobada por la Oficina de Control Disciplinario Interno. a través del Aplicativo DARUMA</v>
      </c>
    </row>
    <row r="14" spans="1:151" ht="399.95" customHeight="1" x14ac:dyDescent="0.2">
      <c r="A14" s="206" t="s">
        <v>274</v>
      </c>
      <c r="B14" s="185" t="s">
        <v>1159</v>
      </c>
      <c r="C14" s="185" t="s">
        <v>2169</v>
      </c>
      <c r="D14" s="206" t="s">
        <v>2170</v>
      </c>
      <c r="E14" s="207" t="s">
        <v>1160</v>
      </c>
      <c r="F14" s="185" t="s">
        <v>1161</v>
      </c>
      <c r="G14" s="207">
        <v>113</v>
      </c>
      <c r="H14" s="207" t="s">
        <v>1791</v>
      </c>
      <c r="I14" s="176" t="s">
        <v>2185</v>
      </c>
      <c r="J14" s="206" t="s">
        <v>63</v>
      </c>
      <c r="K14" s="207" t="s">
        <v>365</v>
      </c>
      <c r="L14" s="185" t="s">
        <v>2186</v>
      </c>
      <c r="M14" s="191" t="s">
        <v>2187</v>
      </c>
      <c r="N14" s="185" t="s">
        <v>517</v>
      </c>
      <c r="O14" s="185" t="s">
        <v>2209</v>
      </c>
      <c r="P14" s="185" t="s">
        <v>368</v>
      </c>
      <c r="Q14" s="185" t="s">
        <v>332</v>
      </c>
      <c r="R14" s="185" t="s">
        <v>369</v>
      </c>
      <c r="S14" s="185" t="s">
        <v>1638</v>
      </c>
      <c r="T14" s="210" t="s">
        <v>360</v>
      </c>
      <c r="U14" s="208" t="s">
        <v>316</v>
      </c>
      <c r="V14" s="209">
        <v>0.2</v>
      </c>
      <c r="W14" s="208" t="s">
        <v>77</v>
      </c>
      <c r="X14" s="209">
        <v>0.8</v>
      </c>
      <c r="Y14" s="66" t="s">
        <v>272</v>
      </c>
      <c r="Z14" s="185" t="s">
        <v>518</v>
      </c>
      <c r="AA14" s="208" t="s">
        <v>316</v>
      </c>
      <c r="AB14" s="213">
        <v>6.2233919999999977E-3</v>
      </c>
      <c r="AC14" s="208" t="s">
        <v>77</v>
      </c>
      <c r="AD14" s="213">
        <v>0.8</v>
      </c>
      <c r="AE14" s="66" t="s">
        <v>272</v>
      </c>
      <c r="AF14" s="185" t="s">
        <v>519</v>
      </c>
      <c r="AG14" s="206" t="s">
        <v>363</v>
      </c>
      <c r="AH14" s="210" t="s">
        <v>2105</v>
      </c>
      <c r="AI14" s="210" t="s">
        <v>1974</v>
      </c>
      <c r="AJ14" s="210" t="s">
        <v>1975</v>
      </c>
      <c r="AK14" s="210" t="s">
        <v>1976</v>
      </c>
      <c r="AL14" s="214" t="s">
        <v>1978</v>
      </c>
      <c r="AM14" s="210" t="s">
        <v>1977</v>
      </c>
      <c r="AN14" s="210" t="s">
        <v>2160</v>
      </c>
      <c r="AO14" s="210" t="s">
        <v>2161</v>
      </c>
      <c r="AP14" s="210" t="s">
        <v>2162</v>
      </c>
      <c r="AQ14" s="186">
        <v>43353</v>
      </c>
      <c r="AR14" s="187" t="s">
        <v>338</v>
      </c>
      <c r="AS14" s="188" t="s">
        <v>503</v>
      </c>
      <c r="AT14" s="189">
        <v>43593</v>
      </c>
      <c r="AU14" s="190" t="s">
        <v>338</v>
      </c>
      <c r="AV14" s="191" t="s">
        <v>520</v>
      </c>
      <c r="AW14" s="189">
        <v>43763</v>
      </c>
      <c r="AX14" s="187" t="s">
        <v>387</v>
      </c>
      <c r="AY14" s="188" t="s">
        <v>521</v>
      </c>
      <c r="AZ14" s="189">
        <v>43895</v>
      </c>
      <c r="BA14" s="190" t="s">
        <v>522</v>
      </c>
      <c r="BB14" s="191" t="s">
        <v>523</v>
      </c>
      <c r="BC14" s="189">
        <v>44074</v>
      </c>
      <c r="BD14" s="187" t="s">
        <v>349</v>
      </c>
      <c r="BE14" s="188" t="s">
        <v>524</v>
      </c>
      <c r="BF14" s="189">
        <v>44167</v>
      </c>
      <c r="BG14" s="190" t="s">
        <v>465</v>
      </c>
      <c r="BH14" s="191" t="s">
        <v>525</v>
      </c>
      <c r="BI14" s="189">
        <v>44245</v>
      </c>
      <c r="BJ14" s="187" t="s">
        <v>397</v>
      </c>
      <c r="BK14" s="188" t="s">
        <v>526</v>
      </c>
      <c r="BL14" s="189">
        <v>44293</v>
      </c>
      <c r="BM14" s="190" t="s">
        <v>387</v>
      </c>
      <c r="BN14" s="191" t="s">
        <v>527</v>
      </c>
      <c r="BO14" s="189">
        <v>44532</v>
      </c>
      <c r="BP14" s="187" t="s">
        <v>528</v>
      </c>
      <c r="BQ14" s="188" t="s">
        <v>529</v>
      </c>
      <c r="BR14" s="189">
        <v>44748</v>
      </c>
      <c r="BS14" s="190" t="s">
        <v>465</v>
      </c>
      <c r="BT14" s="191" t="s">
        <v>1144</v>
      </c>
      <c r="BU14" s="189">
        <v>44897</v>
      </c>
      <c r="BV14" s="187" t="s">
        <v>389</v>
      </c>
      <c r="BW14" s="188" t="s">
        <v>1165</v>
      </c>
      <c r="BX14" s="189">
        <v>45258</v>
      </c>
      <c r="BY14" s="190" t="s">
        <v>2164</v>
      </c>
      <c r="BZ14" s="192" t="s">
        <v>2163</v>
      </c>
      <c r="CA14" s="2">
        <f>COUNTBLANK(A14:BZ14)</f>
        <v>0</v>
      </c>
      <c r="CB14" s="51" t="s">
        <v>1886</v>
      </c>
      <c r="CC14" s="51" t="s">
        <v>1773</v>
      </c>
      <c r="CD14" s="51" t="s">
        <v>1648</v>
      </c>
      <c r="CE14" s="51" t="s">
        <v>1649</v>
      </c>
      <c r="CF14" s="51" t="s">
        <v>1647</v>
      </c>
      <c r="CG14" s="51" t="s">
        <v>1647</v>
      </c>
      <c r="CH14" s="51" t="s">
        <v>1670</v>
      </c>
      <c r="CI14" s="51" t="s">
        <v>1647</v>
      </c>
      <c r="CJ14" s="51" t="s">
        <v>1679</v>
      </c>
      <c r="CK14" s="51"/>
      <c r="CL14" s="51" t="s">
        <v>1675</v>
      </c>
      <c r="CM14" s="51" t="s">
        <v>1690</v>
      </c>
      <c r="CN14" s="51" t="s">
        <v>1675</v>
      </c>
      <c r="CO14" s="51" t="s">
        <v>1675</v>
      </c>
      <c r="CP14" s="51" t="s">
        <v>1675</v>
      </c>
      <c r="CQ14" s="51" t="s">
        <v>1675</v>
      </c>
      <c r="CR14" s="51" t="s">
        <v>1756</v>
      </c>
      <c r="CS14" s="51" t="s">
        <v>1675</v>
      </c>
      <c r="CT14" s="51"/>
      <c r="CU14" s="51"/>
      <c r="CV14" s="51"/>
      <c r="CW14" s="51"/>
      <c r="CX14" s="51" t="s">
        <v>1675</v>
      </c>
      <c r="CZ14" s="174" t="str">
        <f>J14</f>
        <v>Corrupción</v>
      </c>
      <c r="DA14" s="276" t="str">
        <f>I14</f>
        <v>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v>
      </c>
      <c r="DB14" s="276"/>
      <c r="DC14" s="276"/>
      <c r="DD14" s="276"/>
      <c r="DE14" s="276"/>
      <c r="DF14" s="276"/>
      <c r="DG14" s="276"/>
      <c r="DH14" s="174" t="str">
        <f>Y14</f>
        <v>Alto</v>
      </c>
      <c r="DI14" s="174" t="str">
        <f t="shared" si="0"/>
        <v>Alto</v>
      </c>
      <c r="DK14" s="170" t="e">
        <f>SUM(LEN(#REF!)-LEN(SUBSTITUTE(#REF!,"- Preventivo","")))/LEN("- Preventivo")</f>
        <v>#REF!</v>
      </c>
      <c r="DL14" s="170" t="e">
        <f>SUMIFS($DK$12:$DK$99,$A$12:$A$99,A14)</f>
        <v>#REF!</v>
      </c>
      <c r="DM14" s="170" t="e">
        <f>SUM(LEN(#REF!)-LEN(SUBSTITUTE(#REF!,"- Detectivo","")))/LEN("- Detectivo")</f>
        <v>#REF!</v>
      </c>
      <c r="DN14" s="170" t="e">
        <f>SUMIFS($DM$12:$DM$99,$A$12:$A$99,A14)</f>
        <v>#REF!</v>
      </c>
      <c r="DO14" s="170" t="e">
        <f>SUM(LEN(#REF!)-LEN(SUBSTITUTE(#REF!,"- Correctivo","")))/LEN("- Correctivo")</f>
        <v>#REF!</v>
      </c>
      <c r="DP14" s="170" t="e">
        <f>SUMIFS($DO$12:$DO$99,$A$12:$A$99,A14)</f>
        <v>#REF!</v>
      </c>
      <c r="DQ14" s="170" t="e">
        <f t="shared" si="5"/>
        <v>#REF!</v>
      </c>
      <c r="DR14" s="170" t="e">
        <f>SUMIFS($DQ$12:$DQ$99,$A$12:$A$99,A14)</f>
        <v>#REF!</v>
      </c>
      <c r="DS14" s="170" t="e">
        <f>SUM(LEN(#REF!)-LEN(SUBSTITUTE(#REF!,"- Documentado","")))/LEN("- Documentado")</f>
        <v>#REF!</v>
      </c>
      <c r="DT14" s="170" t="e">
        <f>SUM(LEN(#REF!)-LEN(SUBSTITUTE(#REF!,"- Documentado","")))/LEN("- Documentado")</f>
        <v>#REF!</v>
      </c>
      <c r="DU14" s="170" t="e">
        <f>SUMIFS($DS$12:$DS$99,$A$12:$A$99,A14)+SUMIFS($DT$12:$DT$99,$A$12:$A$99,A14)</f>
        <v>#REF!</v>
      </c>
      <c r="DV14" s="170" t="e">
        <f>SUM(LEN(#REF!)-LEN(SUBSTITUTE(#REF!,"- Continua","")))/LEN("- Continua")</f>
        <v>#REF!</v>
      </c>
      <c r="DW14" s="170" t="e">
        <f>SUM(LEN(#REF!)-LEN(SUBSTITUTE(#REF!,"- Continua","")))/LEN("- Continua")</f>
        <v>#REF!</v>
      </c>
      <c r="DX14" s="170" t="e">
        <f>SUMIFS($DV$12:$DV$99,$A$12:$A$99,A14)+SUMIFS($DW$12:$DW$99,$A$12:$A$99,A14)</f>
        <v>#REF!</v>
      </c>
      <c r="DY14" s="170" t="e">
        <f>SUM(LEN(#REF!)-LEN(SUBSTITUTE(#REF!,"- Con registro","")))/LEN("- Con registro")</f>
        <v>#REF!</v>
      </c>
      <c r="DZ14" s="170" t="e">
        <f>SUM(LEN(#REF!)-LEN(SUBSTITUTE(#REF!,"- Con registro","")))/LEN("- Con registro")</f>
        <v>#REF!</v>
      </c>
      <c r="EA14" s="170" t="e">
        <f>SUMIFS($DY$12:$DY$99,$A$12:$A$99,A14)+SUMIFS($DZ$12:$DZ$99,$A$12:$A$99,A14)</f>
        <v>#REF!</v>
      </c>
      <c r="EB14" s="173" t="e">
        <f t="shared" si="6"/>
        <v>#REF!</v>
      </c>
      <c r="EC14" s="173" t="e">
        <f t="shared" si="7"/>
        <v>#REF!</v>
      </c>
      <c r="ED14" s="215" t="e">
        <f t="shared" si="8"/>
        <v>#REF!</v>
      </c>
      <c r="EE14" s="277" t="e">
        <f t="shared" si="9"/>
        <v>#REF!</v>
      </c>
      <c r="EF14" s="277"/>
      <c r="EG14" s="277"/>
      <c r="EH14" s="277"/>
      <c r="EI14" s="277"/>
      <c r="EJ14" s="277"/>
      <c r="EK14" s="277"/>
      <c r="EL14" s="277"/>
      <c r="EM14" s="277"/>
      <c r="EN14" s="277"/>
      <c r="EP14" s="201">
        <f t="shared" si="10"/>
        <v>45258</v>
      </c>
      <c r="EQ14" s="202">
        <f t="shared" si="11"/>
        <v>45267</v>
      </c>
      <c r="ER14" s="170" t="str">
        <f t="shared" si="12"/>
        <v>Riesgos</v>
      </c>
      <c r="ES14" s="170" t="str">
        <f>IF(ER14="","",CONCATENATE("ID_",G14,": ",I14))</f>
        <v>ID_113: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v>
      </c>
      <c r="ET14" s="170" t="str">
        <f>IF(ES14="","",CONCATENATE("Ajuste en ",VLOOKUP(EP14,AQ14:BZ14,(MATCH(EP14,AQ14:BZ14,10)+1))," en el Mapa de riesgos de ",A14))</f>
        <v>Ajuste en Establecimiento de controles
Valoración del riesgo en el Mapa de riesgos de Control Disciplinario</v>
      </c>
      <c r="EU14" s="170" t="str">
        <f>IF(ET14="","",CONCATENATE("Solicitud de cambio realizada y aprobada por la ",L14," a través del Aplicativo DARUMA"))</f>
        <v>Solicitud de cambio realizada y aprobada por la Oficina de Control Disciplinario Interno, Oficina Jurídica y Despacho de la Secretaría General. a través del Aplicativo DARUMA</v>
      </c>
    </row>
    <row r="15" spans="1:151" ht="263.25" customHeight="1" x14ac:dyDescent="0.2">
      <c r="A15" s="206" t="s">
        <v>140</v>
      </c>
      <c r="B15" s="185" t="s">
        <v>1167</v>
      </c>
      <c r="C15" s="185" t="s">
        <v>1168</v>
      </c>
      <c r="D15" s="206" t="s">
        <v>151</v>
      </c>
      <c r="E15" s="207" t="s">
        <v>90</v>
      </c>
      <c r="F15" s="185" t="s">
        <v>2140</v>
      </c>
      <c r="G15" s="207">
        <v>117</v>
      </c>
      <c r="H15" s="207" t="s">
        <v>1792</v>
      </c>
      <c r="I15" s="176" t="s">
        <v>530</v>
      </c>
      <c r="J15" s="206" t="s">
        <v>35</v>
      </c>
      <c r="K15" s="207" t="s">
        <v>365</v>
      </c>
      <c r="L15" s="185" t="s">
        <v>244</v>
      </c>
      <c r="M15" s="191" t="s">
        <v>531</v>
      </c>
      <c r="N15" s="185" t="s">
        <v>532</v>
      </c>
      <c r="O15" s="185" t="s">
        <v>533</v>
      </c>
      <c r="P15" s="185" t="s">
        <v>368</v>
      </c>
      <c r="Q15" s="185" t="s">
        <v>332</v>
      </c>
      <c r="R15" s="185" t="s">
        <v>369</v>
      </c>
      <c r="S15" s="185" t="s">
        <v>1639</v>
      </c>
      <c r="T15" s="185" t="s">
        <v>428</v>
      </c>
      <c r="U15" s="208" t="s">
        <v>314</v>
      </c>
      <c r="V15" s="209">
        <v>0.4</v>
      </c>
      <c r="W15" s="208" t="s">
        <v>77</v>
      </c>
      <c r="X15" s="209">
        <v>0.8</v>
      </c>
      <c r="Y15" s="66" t="s">
        <v>272</v>
      </c>
      <c r="Z15" s="185" t="s">
        <v>534</v>
      </c>
      <c r="AA15" s="208" t="s">
        <v>316</v>
      </c>
      <c r="AB15" s="213">
        <v>1.4521248E-2</v>
      </c>
      <c r="AC15" s="208" t="s">
        <v>121</v>
      </c>
      <c r="AD15" s="213">
        <v>0.33750000000000002</v>
      </c>
      <c r="AE15" s="66" t="s">
        <v>271</v>
      </c>
      <c r="AF15" s="185" t="s">
        <v>1169</v>
      </c>
      <c r="AG15" s="206" t="s">
        <v>337</v>
      </c>
      <c r="AH15" s="185" t="s">
        <v>1973</v>
      </c>
      <c r="AI15" s="185" t="s">
        <v>1973</v>
      </c>
      <c r="AJ15" s="185" t="s">
        <v>1973</v>
      </c>
      <c r="AK15" s="185" t="s">
        <v>1973</v>
      </c>
      <c r="AL15" s="185" t="s">
        <v>1973</v>
      </c>
      <c r="AM15" s="185" t="s">
        <v>1973</v>
      </c>
      <c r="AN15" s="185" t="s">
        <v>535</v>
      </c>
      <c r="AO15" s="185" t="s">
        <v>536</v>
      </c>
      <c r="AP15" s="185" t="s">
        <v>537</v>
      </c>
      <c r="AQ15" s="186">
        <v>43594</v>
      </c>
      <c r="AR15" s="187" t="s">
        <v>338</v>
      </c>
      <c r="AS15" s="188" t="s">
        <v>538</v>
      </c>
      <c r="AT15" s="189">
        <v>43787</v>
      </c>
      <c r="AU15" s="190" t="s">
        <v>389</v>
      </c>
      <c r="AV15" s="191" t="s">
        <v>539</v>
      </c>
      <c r="AW15" s="189">
        <v>43980</v>
      </c>
      <c r="AX15" s="187" t="s">
        <v>338</v>
      </c>
      <c r="AY15" s="188" t="s">
        <v>540</v>
      </c>
      <c r="AZ15" s="189">
        <v>44071</v>
      </c>
      <c r="BA15" s="190" t="s">
        <v>346</v>
      </c>
      <c r="BB15" s="191" t="s">
        <v>541</v>
      </c>
      <c r="BC15" s="189">
        <v>44165</v>
      </c>
      <c r="BD15" s="187" t="s">
        <v>338</v>
      </c>
      <c r="BE15" s="188" t="s">
        <v>1170</v>
      </c>
      <c r="BF15" s="189">
        <v>44257</v>
      </c>
      <c r="BG15" s="190" t="s">
        <v>344</v>
      </c>
      <c r="BH15" s="191" t="s">
        <v>542</v>
      </c>
      <c r="BI15" s="189">
        <v>44466</v>
      </c>
      <c r="BJ15" s="187" t="s">
        <v>346</v>
      </c>
      <c r="BK15" s="188" t="s">
        <v>543</v>
      </c>
      <c r="BL15" s="189">
        <v>44530</v>
      </c>
      <c r="BM15" s="190" t="s">
        <v>544</v>
      </c>
      <c r="BN15" s="191" t="s">
        <v>545</v>
      </c>
      <c r="BO15" s="189">
        <v>44908</v>
      </c>
      <c r="BP15" s="187" t="s">
        <v>346</v>
      </c>
      <c r="BQ15" s="188" t="s">
        <v>1171</v>
      </c>
      <c r="BR15" s="189">
        <v>44911</v>
      </c>
      <c r="BS15" s="190" t="s">
        <v>349</v>
      </c>
      <c r="BT15" s="191" t="s">
        <v>1172</v>
      </c>
      <c r="BU15" s="189">
        <v>45037</v>
      </c>
      <c r="BV15" s="187" t="s">
        <v>1910</v>
      </c>
      <c r="BW15" s="188" t="s">
        <v>1911</v>
      </c>
      <c r="BX15" s="189">
        <v>45169</v>
      </c>
      <c r="BY15" s="187" t="s">
        <v>1937</v>
      </c>
      <c r="BZ15" s="192" t="s">
        <v>2141</v>
      </c>
      <c r="CA15" s="2">
        <f>COUNTBLANK(A15:BZ15)</f>
        <v>0</v>
      </c>
      <c r="CB15" s="51" t="s">
        <v>1877</v>
      </c>
      <c r="CC15" s="51" t="s">
        <v>1880</v>
      </c>
      <c r="CD15" s="161" t="s">
        <v>1650</v>
      </c>
      <c r="CE15" s="51" t="s">
        <v>1649</v>
      </c>
      <c r="CF15" s="51" t="s">
        <v>1647</v>
      </c>
      <c r="CG15" s="51" t="s">
        <v>1647</v>
      </c>
      <c r="CH15" s="51" t="s">
        <v>1671</v>
      </c>
      <c r="CI15" s="51" t="s">
        <v>1647</v>
      </c>
      <c r="CJ15" s="51" t="s">
        <v>1680</v>
      </c>
      <c r="CK15" s="51"/>
      <c r="CL15" s="51" t="s">
        <v>1675</v>
      </c>
      <c r="CM15" s="51" t="s">
        <v>1675</v>
      </c>
      <c r="CN15" s="51" t="s">
        <v>1675</v>
      </c>
      <c r="CO15" s="51" t="s">
        <v>1675</v>
      </c>
      <c r="CP15" s="51" t="s">
        <v>1675</v>
      </c>
      <c r="CQ15" s="51" t="s">
        <v>1675</v>
      </c>
      <c r="CR15" s="51" t="s">
        <v>1757</v>
      </c>
      <c r="CS15" s="51" t="s">
        <v>1675</v>
      </c>
      <c r="CT15" s="51" t="s">
        <v>1675</v>
      </c>
      <c r="CU15" s="51" t="s">
        <v>1675</v>
      </c>
      <c r="CV15" s="51" t="s">
        <v>1675</v>
      </c>
      <c r="CW15" s="51" t="s">
        <v>1675</v>
      </c>
      <c r="CX15" s="51" t="s">
        <v>1675</v>
      </c>
      <c r="CZ15" s="174" t="str">
        <f>J15</f>
        <v>Gestión de procesos</v>
      </c>
      <c r="DA15" s="276" t="str">
        <f>I15</f>
        <v>Posibilidad de afectación económica (o presupuestal) por decisión (sanción) de un organismo de control u otra entidad, debido a incumplimiento parcial de compromisos en la  ejecución de la planeación institucional y la ejecución presupuestal</v>
      </c>
      <c r="DB15" s="276"/>
      <c r="DC15" s="276"/>
      <c r="DD15" s="276"/>
      <c r="DE15" s="276"/>
      <c r="DF15" s="276"/>
      <c r="DG15" s="276"/>
      <c r="DH15" s="174" t="str">
        <f>Y15</f>
        <v>Alto</v>
      </c>
      <c r="DI15" s="174" t="str">
        <f t="shared" si="0"/>
        <v>Bajo</v>
      </c>
      <c r="DK15" s="170" t="e">
        <f>SUM(LEN(#REF!)-LEN(SUBSTITUTE(#REF!,"- Preventivo","")))/LEN("- Preventivo")</f>
        <v>#REF!</v>
      </c>
      <c r="DL15" s="170" t="e">
        <f>SUMIFS($DK$12:$DK$99,$A$12:$A$99,A15)</f>
        <v>#REF!</v>
      </c>
      <c r="DM15" s="170" t="e">
        <f>SUM(LEN(#REF!)-LEN(SUBSTITUTE(#REF!,"- Detectivo","")))/LEN("- Detectivo")</f>
        <v>#REF!</v>
      </c>
      <c r="DN15" s="170" t="e">
        <f>SUMIFS($DM$12:$DM$99,$A$12:$A$99,A15)</f>
        <v>#REF!</v>
      </c>
      <c r="DO15" s="170" t="e">
        <f>SUM(LEN(#REF!)-LEN(SUBSTITUTE(#REF!,"- Correctivo","")))/LEN("- Correctivo")</f>
        <v>#REF!</v>
      </c>
      <c r="DP15" s="170" t="e">
        <f>SUMIFS($DO$12:$DO$99,$A$12:$A$99,A15)</f>
        <v>#REF!</v>
      </c>
      <c r="DQ15" s="170" t="e">
        <f t="shared" si="5"/>
        <v>#REF!</v>
      </c>
      <c r="DR15" s="170" t="e">
        <f>SUMIFS($DQ$12:$DQ$99,$A$12:$A$99,A15)</f>
        <v>#REF!</v>
      </c>
      <c r="DS15" s="170" t="e">
        <f>SUM(LEN(#REF!)-LEN(SUBSTITUTE(#REF!,"- Documentado","")))/LEN("- Documentado")</f>
        <v>#REF!</v>
      </c>
      <c r="DT15" s="170" t="e">
        <f>SUM(LEN(#REF!)-LEN(SUBSTITUTE(#REF!,"- Documentado","")))/LEN("- Documentado")</f>
        <v>#REF!</v>
      </c>
      <c r="DU15" s="170" t="e">
        <f>SUMIFS($DS$12:$DS$99,$A$12:$A$99,A15)+SUMIFS($DT$12:$DT$99,$A$12:$A$99,A15)</f>
        <v>#REF!</v>
      </c>
      <c r="DV15" s="170" t="e">
        <f>SUM(LEN(#REF!)-LEN(SUBSTITUTE(#REF!,"- Continua","")))/LEN("- Continua")</f>
        <v>#REF!</v>
      </c>
      <c r="DW15" s="170" t="e">
        <f>SUM(LEN(#REF!)-LEN(SUBSTITUTE(#REF!,"- Continua","")))/LEN("- Continua")</f>
        <v>#REF!</v>
      </c>
      <c r="DX15" s="170" t="e">
        <f>SUMIFS($DV$12:$DV$99,$A$12:$A$99,A15)+SUMIFS($DW$12:$DW$99,$A$12:$A$99,A15)</f>
        <v>#REF!</v>
      </c>
      <c r="DY15" s="170" t="e">
        <f>SUM(LEN(#REF!)-LEN(SUBSTITUTE(#REF!,"- Con registro","")))/LEN("- Con registro")</f>
        <v>#REF!</v>
      </c>
      <c r="DZ15" s="170" t="e">
        <f>SUM(LEN(#REF!)-LEN(SUBSTITUTE(#REF!,"- Con registro","")))/LEN("- Con registro")</f>
        <v>#REF!</v>
      </c>
      <c r="EA15" s="170" t="e">
        <f>SUMIFS($DY$12:$DY$99,$A$12:$A$99,A15)+SUMIFS($DZ$12:$DZ$99,$A$12:$A$99,A15)</f>
        <v>#REF!</v>
      </c>
      <c r="EB15" s="173" t="e">
        <f t="shared" si="6"/>
        <v>#REF!</v>
      </c>
      <c r="EC15" s="173" t="e">
        <f t="shared" si="7"/>
        <v>#REF!</v>
      </c>
      <c r="ED15" s="215" t="e">
        <f t="shared" si="8"/>
        <v>#REF!</v>
      </c>
      <c r="EE15" s="277" t="e">
        <f t="shared" si="9"/>
        <v>#REF!</v>
      </c>
      <c r="EF15" s="277"/>
      <c r="EG15" s="277"/>
      <c r="EH15" s="277"/>
      <c r="EI15" s="277"/>
      <c r="EJ15" s="277"/>
      <c r="EK15" s="277"/>
      <c r="EL15" s="277"/>
      <c r="EM15" s="277"/>
      <c r="EN15" s="277"/>
      <c r="EP15" s="201">
        <f t="shared" si="10"/>
        <v>45169</v>
      </c>
      <c r="EQ15" s="202">
        <f t="shared" si="11"/>
        <v>45267</v>
      </c>
      <c r="ER15" s="170" t="str">
        <f t="shared" si="12"/>
        <v>Riesgos</v>
      </c>
      <c r="ES15" s="170" t="str">
        <f>IF(ER15="","",CONCATENATE("ID_",G15,": ",I15))</f>
        <v>ID_117: Posibilidad de afectación económica (o presupuestal) por decisión (sanción) de un organismo de control u otra entidad, debido a incumplimiento parcial de compromisos en la  ejecución de la planeación institucional y la ejecución presupuestal</v>
      </c>
      <c r="ET15" s="170" t="str">
        <f>IF(ES15="","",CONCATENATE("Ajuste en ",VLOOKUP(EP15,AQ15:BZ15,(MATCH(EP15,AQ15:BZ15,10)+1))," en el Mapa de riesgos de ",A15))</f>
        <v>Ajuste en Identificación del riesgo en el Mapa de riesgos de Direccionamiento Estratégico</v>
      </c>
      <c r="EU15" s="170" t="str">
        <f>IF(ET15="","",CONCATENATE("Solicitud de cambio realizada y aprobada por la ",L15," a través del Aplicativo DARUMA"))</f>
        <v>Solicitud de cambio realizada y aprobada por la Oficina Asesora de Planeación a través del Aplicativo DARUMA</v>
      </c>
    </row>
    <row r="16" spans="1:151" ht="399.95" customHeight="1" x14ac:dyDescent="0.2">
      <c r="A16" s="206" t="s">
        <v>140</v>
      </c>
      <c r="B16" s="185" t="s">
        <v>1167</v>
      </c>
      <c r="C16" s="185" t="s">
        <v>1168</v>
      </c>
      <c r="D16" s="206" t="s">
        <v>151</v>
      </c>
      <c r="E16" s="207" t="s">
        <v>90</v>
      </c>
      <c r="F16" s="185" t="s">
        <v>2138</v>
      </c>
      <c r="G16" s="207">
        <v>118</v>
      </c>
      <c r="H16" s="207" t="s">
        <v>1793</v>
      </c>
      <c r="I16" s="176" t="s">
        <v>546</v>
      </c>
      <c r="J16" s="206" t="s">
        <v>35</v>
      </c>
      <c r="K16" s="207" t="s">
        <v>365</v>
      </c>
      <c r="L16" s="185" t="s">
        <v>244</v>
      </c>
      <c r="M16" s="191" t="s">
        <v>531</v>
      </c>
      <c r="N16" s="185" t="s">
        <v>532</v>
      </c>
      <c r="O16" s="185" t="s">
        <v>533</v>
      </c>
      <c r="P16" s="185" t="s">
        <v>368</v>
      </c>
      <c r="Q16" s="185" t="s">
        <v>332</v>
      </c>
      <c r="R16" s="185" t="s">
        <v>369</v>
      </c>
      <c r="S16" s="185" t="s">
        <v>1639</v>
      </c>
      <c r="T16" s="185" t="s">
        <v>428</v>
      </c>
      <c r="U16" s="208" t="s">
        <v>316</v>
      </c>
      <c r="V16" s="209">
        <v>0.2</v>
      </c>
      <c r="W16" s="208" t="s">
        <v>77</v>
      </c>
      <c r="X16" s="209">
        <v>0.8</v>
      </c>
      <c r="Y16" s="66" t="s">
        <v>272</v>
      </c>
      <c r="Z16" s="185" t="s">
        <v>547</v>
      </c>
      <c r="AA16" s="208" t="s">
        <v>316</v>
      </c>
      <c r="AB16" s="213">
        <v>9.41E-4</v>
      </c>
      <c r="AC16" s="208" t="s">
        <v>121</v>
      </c>
      <c r="AD16" s="213">
        <v>0.33750000000000002</v>
      </c>
      <c r="AE16" s="66" t="s">
        <v>271</v>
      </c>
      <c r="AF16" s="185" t="s">
        <v>2156</v>
      </c>
      <c r="AG16" s="206" t="s">
        <v>337</v>
      </c>
      <c r="AH16" s="185" t="s">
        <v>1973</v>
      </c>
      <c r="AI16" s="185" t="s">
        <v>1973</v>
      </c>
      <c r="AJ16" s="185" t="s">
        <v>1973</v>
      </c>
      <c r="AK16" s="185" t="s">
        <v>1973</v>
      </c>
      <c r="AL16" s="185" t="s">
        <v>1973</v>
      </c>
      <c r="AM16" s="185" t="s">
        <v>1973</v>
      </c>
      <c r="AN16" s="185" t="s">
        <v>548</v>
      </c>
      <c r="AO16" s="185" t="s">
        <v>536</v>
      </c>
      <c r="AP16" s="185" t="s">
        <v>549</v>
      </c>
      <c r="AQ16" s="189">
        <v>43787</v>
      </c>
      <c r="AR16" s="187" t="s">
        <v>433</v>
      </c>
      <c r="AS16" s="188" t="s">
        <v>550</v>
      </c>
      <c r="AT16" s="189">
        <v>43980</v>
      </c>
      <c r="AU16" s="190" t="s">
        <v>338</v>
      </c>
      <c r="AV16" s="191" t="s">
        <v>551</v>
      </c>
      <c r="AW16" s="189">
        <v>44071</v>
      </c>
      <c r="AX16" s="187" t="s">
        <v>552</v>
      </c>
      <c r="AY16" s="188" t="s">
        <v>553</v>
      </c>
      <c r="AZ16" s="189">
        <v>44165</v>
      </c>
      <c r="BA16" s="190" t="s">
        <v>433</v>
      </c>
      <c r="BB16" s="191" t="s">
        <v>554</v>
      </c>
      <c r="BC16" s="189">
        <v>43892</v>
      </c>
      <c r="BD16" s="187" t="s">
        <v>344</v>
      </c>
      <c r="BE16" s="188" t="s">
        <v>542</v>
      </c>
      <c r="BF16" s="189">
        <v>44466</v>
      </c>
      <c r="BG16" s="190" t="s">
        <v>346</v>
      </c>
      <c r="BH16" s="191" t="s">
        <v>543</v>
      </c>
      <c r="BI16" s="189">
        <v>44530</v>
      </c>
      <c r="BJ16" s="187" t="s">
        <v>544</v>
      </c>
      <c r="BK16" s="188" t="s">
        <v>555</v>
      </c>
      <c r="BL16" s="189">
        <v>44908</v>
      </c>
      <c r="BM16" s="190" t="s">
        <v>346</v>
      </c>
      <c r="BN16" s="191" t="s">
        <v>1171</v>
      </c>
      <c r="BO16" s="189">
        <v>44911</v>
      </c>
      <c r="BP16" s="187" t="s">
        <v>349</v>
      </c>
      <c r="BQ16" s="188" t="s">
        <v>1172</v>
      </c>
      <c r="BR16" s="189">
        <v>45037</v>
      </c>
      <c r="BS16" s="187" t="s">
        <v>1910</v>
      </c>
      <c r="BT16" s="188" t="s">
        <v>1912</v>
      </c>
      <c r="BU16" s="189">
        <v>45169</v>
      </c>
      <c r="BV16" s="187" t="s">
        <v>1937</v>
      </c>
      <c r="BW16" s="188" t="s">
        <v>2139</v>
      </c>
      <c r="BX16" s="189">
        <v>45240</v>
      </c>
      <c r="BY16" s="187" t="s">
        <v>2148</v>
      </c>
      <c r="BZ16" s="188" t="s">
        <v>2151</v>
      </c>
      <c r="CA16" s="2">
        <f>COUNTBLANK(A16:BZ16)</f>
        <v>0</v>
      </c>
      <c r="CB16" s="51" t="s">
        <v>1877</v>
      </c>
      <c r="CC16" s="51" t="s">
        <v>1880</v>
      </c>
      <c r="CD16" s="161" t="s">
        <v>1650</v>
      </c>
      <c r="CE16" s="51" t="s">
        <v>1649</v>
      </c>
      <c r="CF16" s="51" t="s">
        <v>1647</v>
      </c>
      <c r="CG16" s="51" t="s">
        <v>1647</v>
      </c>
      <c r="CH16" s="51" t="s">
        <v>1671</v>
      </c>
      <c r="CI16" s="51" t="s">
        <v>1647</v>
      </c>
      <c r="CJ16" s="51" t="s">
        <v>1680</v>
      </c>
      <c r="CK16" s="51"/>
      <c r="CL16" s="51" t="s">
        <v>1675</v>
      </c>
      <c r="CM16" s="51" t="s">
        <v>1675</v>
      </c>
      <c r="CN16" s="51" t="s">
        <v>1675</v>
      </c>
      <c r="CO16" s="51" t="s">
        <v>1675</v>
      </c>
      <c r="CP16" s="51" t="s">
        <v>1675</v>
      </c>
      <c r="CQ16" s="51" t="s">
        <v>1675</v>
      </c>
      <c r="CR16" s="51" t="s">
        <v>1757</v>
      </c>
      <c r="CS16" s="51" t="s">
        <v>1675</v>
      </c>
      <c r="CT16" s="51" t="s">
        <v>1675</v>
      </c>
      <c r="CU16" s="51" t="s">
        <v>1675</v>
      </c>
      <c r="CV16" s="51" t="s">
        <v>1675</v>
      </c>
      <c r="CW16" s="51" t="s">
        <v>1675</v>
      </c>
      <c r="CX16" s="51" t="s">
        <v>1675</v>
      </c>
      <c r="CZ16" s="174" t="str">
        <f>J16</f>
        <v>Gestión de procesos</v>
      </c>
      <c r="DA16" s="276" t="str">
        <f>I16</f>
        <v>Posibilidad de afectación reputacional por Pérdida de credibilidad de los grupos de valor y partes interesadas, debido a errores fallas o deficiencias  en  la formulación y actualización de la planeación institucional</v>
      </c>
      <c r="DB16" s="276"/>
      <c r="DC16" s="276"/>
      <c r="DD16" s="276"/>
      <c r="DE16" s="276"/>
      <c r="DF16" s="276"/>
      <c r="DG16" s="276"/>
      <c r="DH16" s="174" t="str">
        <f>Y16</f>
        <v>Alto</v>
      </c>
      <c r="DI16" s="174" t="str">
        <f t="shared" si="0"/>
        <v>Bajo</v>
      </c>
      <c r="DK16" s="170" t="e">
        <f>SUM(LEN(#REF!)-LEN(SUBSTITUTE(#REF!,"- Preventivo","")))/LEN("- Preventivo")</f>
        <v>#REF!</v>
      </c>
      <c r="DL16" s="170" t="e">
        <f>SUMIFS($DK$12:$DK$99,$A$12:$A$99,A16)</f>
        <v>#REF!</v>
      </c>
      <c r="DM16" s="170" t="e">
        <f>SUM(LEN(#REF!)-LEN(SUBSTITUTE(#REF!,"- Detectivo","")))/LEN("- Detectivo")</f>
        <v>#REF!</v>
      </c>
      <c r="DN16" s="170" t="e">
        <f>SUMIFS($DM$12:$DM$99,$A$12:$A$99,A16)</f>
        <v>#REF!</v>
      </c>
      <c r="DO16" s="170" t="e">
        <f>SUM(LEN(#REF!)-LEN(SUBSTITUTE(#REF!,"- Correctivo","")))/LEN("- Correctivo")</f>
        <v>#REF!</v>
      </c>
      <c r="DP16" s="170" t="e">
        <f>SUMIFS($DO$12:$DO$99,$A$12:$A$99,A16)</f>
        <v>#REF!</v>
      </c>
      <c r="DQ16" s="170" t="e">
        <f t="shared" si="5"/>
        <v>#REF!</v>
      </c>
      <c r="DR16" s="170" t="e">
        <f>SUMIFS($DQ$12:$DQ$99,$A$12:$A$99,A16)</f>
        <v>#REF!</v>
      </c>
      <c r="DS16" s="170" t="e">
        <f>SUM(LEN(#REF!)-LEN(SUBSTITUTE(#REF!,"- Documentado","")))/LEN("- Documentado")</f>
        <v>#REF!</v>
      </c>
      <c r="DT16" s="170" t="e">
        <f>SUM(LEN(#REF!)-LEN(SUBSTITUTE(#REF!,"- Documentado","")))/LEN("- Documentado")</f>
        <v>#REF!</v>
      </c>
      <c r="DU16" s="170" t="e">
        <f>SUMIFS($DS$12:$DS$99,$A$12:$A$99,A16)+SUMIFS($DT$12:$DT$99,$A$12:$A$99,A16)</f>
        <v>#REF!</v>
      </c>
      <c r="DV16" s="170" t="e">
        <f>SUM(LEN(#REF!)-LEN(SUBSTITUTE(#REF!,"- Continua","")))/LEN("- Continua")</f>
        <v>#REF!</v>
      </c>
      <c r="DW16" s="170" t="e">
        <f>SUM(LEN(#REF!)-LEN(SUBSTITUTE(#REF!,"- Continua","")))/LEN("- Continua")</f>
        <v>#REF!</v>
      </c>
      <c r="DX16" s="170" t="e">
        <f>SUMIFS($DV$12:$DV$99,$A$12:$A$99,A16)+SUMIFS($DW$12:$DW$99,$A$12:$A$99,A16)</f>
        <v>#REF!</v>
      </c>
      <c r="DY16" s="170" t="e">
        <f>SUM(LEN(#REF!)-LEN(SUBSTITUTE(#REF!,"- Con registro","")))/LEN("- Con registro")</f>
        <v>#REF!</v>
      </c>
      <c r="DZ16" s="170" t="e">
        <f>SUM(LEN(#REF!)-LEN(SUBSTITUTE(#REF!,"- Con registro","")))/LEN("- Con registro")</f>
        <v>#REF!</v>
      </c>
      <c r="EA16" s="170" t="e">
        <f>SUMIFS($DY$12:$DY$99,$A$12:$A$99,A16)+SUMIFS($DZ$12:$DZ$99,$A$12:$A$99,A16)</f>
        <v>#REF!</v>
      </c>
      <c r="EB16" s="173" t="e">
        <f t="shared" si="6"/>
        <v>#REF!</v>
      </c>
      <c r="EC16" s="173" t="e">
        <f t="shared" si="7"/>
        <v>#REF!</v>
      </c>
      <c r="ED16" s="215" t="e">
        <f t="shared" si="8"/>
        <v>#REF!</v>
      </c>
      <c r="EE16" s="277" t="e">
        <f t="shared" si="9"/>
        <v>#REF!</v>
      </c>
      <c r="EF16" s="277"/>
      <c r="EG16" s="277"/>
      <c r="EH16" s="277"/>
      <c r="EI16" s="277"/>
      <c r="EJ16" s="277"/>
      <c r="EK16" s="277"/>
      <c r="EL16" s="277"/>
      <c r="EM16" s="277"/>
      <c r="EN16" s="277"/>
      <c r="EP16" s="201">
        <f t="shared" si="10"/>
        <v>45169</v>
      </c>
      <c r="EQ16" s="202">
        <f t="shared" si="11"/>
        <v>45267</v>
      </c>
      <c r="ER16" s="170" t="str">
        <f t="shared" si="12"/>
        <v>Riesgos</v>
      </c>
      <c r="ES16" s="170" t="str">
        <f>IF(ER16="","",CONCATENATE("ID_",G16,": ",I16))</f>
        <v>ID_118: Posibilidad de afectación reputacional por Pérdida de credibilidad de los grupos de valor y partes interesadas, debido a errores fallas o deficiencias  en  la formulación y actualización de la planeación institucional</v>
      </c>
      <c r="ET16" s="170" t="str">
        <f>IF(ES16="","",CONCATENATE("Ajuste en ",VLOOKUP(EP16,AQ16:BZ16,(MATCH(EP16,AQ16:BZ16,10)+1))," en el Mapa de riesgos de ",A16))</f>
        <v>Ajuste en Identificación del riesgo en el Mapa de riesgos de Direccionamiento Estratégico</v>
      </c>
      <c r="EU16" s="170" t="str">
        <f>IF(ET16="","",CONCATENATE("Solicitud de cambio realizada y aprobada por la ",L16," a través del Aplicativo DARUMA"))</f>
        <v>Solicitud de cambio realizada y aprobada por la Oficina Asesora de Planeación a través del Aplicativo DARUMA</v>
      </c>
    </row>
    <row r="17" spans="1:151" ht="399.95" customHeight="1" x14ac:dyDescent="0.2">
      <c r="A17" s="206" t="s">
        <v>275</v>
      </c>
      <c r="B17" s="185" t="s">
        <v>1173</v>
      </c>
      <c r="C17" s="185" t="s">
        <v>1174</v>
      </c>
      <c r="D17" s="206" t="s">
        <v>174</v>
      </c>
      <c r="E17" s="207" t="s">
        <v>1160</v>
      </c>
      <c r="F17" s="185" t="s">
        <v>2147</v>
      </c>
      <c r="G17" s="207">
        <v>120</v>
      </c>
      <c r="H17" s="207" t="s">
        <v>1794</v>
      </c>
      <c r="I17" s="176" t="s">
        <v>591</v>
      </c>
      <c r="J17" s="206" t="s">
        <v>35</v>
      </c>
      <c r="K17" s="207" t="s">
        <v>365</v>
      </c>
      <c r="L17" s="185" t="s">
        <v>326</v>
      </c>
      <c r="M17" s="191" t="s">
        <v>592</v>
      </c>
      <c r="N17" s="185" t="s">
        <v>593</v>
      </c>
      <c r="O17" s="185" t="s">
        <v>594</v>
      </c>
      <c r="P17" s="185" t="s">
        <v>368</v>
      </c>
      <c r="Q17" s="185" t="s">
        <v>332</v>
      </c>
      <c r="R17" s="185" t="s">
        <v>369</v>
      </c>
      <c r="S17" s="185" t="s">
        <v>1638</v>
      </c>
      <c r="T17" s="185" t="s">
        <v>360</v>
      </c>
      <c r="U17" s="208" t="s">
        <v>314</v>
      </c>
      <c r="V17" s="209">
        <v>0.4</v>
      </c>
      <c r="W17" s="208" t="s">
        <v>101</v>
      </c>
      <c r="X17" s="209">
        <v>0.6</v>
      </c>
      <c r="Y17" s="66" t="s">
        <v>84</v>
      </c>
      <c r="Z17" s="185" t="s">
        <v>2152</v>
      </c>
      <c r="AA17" s="208" t="s">
        <v>316</v>
      </c>
      <c r="AB17" s="213">
        <v>0.16800000000000001</v>
      </c>
      <c r="AC17" s="208" t="s">
        <v>121</v>
      </c>
      <c r="AD17" s="213">
        <v>0.33750000000000002</v>
      </c>
      <c r="AE17" s="66" t="s">
        <v>271</v>
      </c>
      <c r="AF17" s="185" t="s">
        <v>2153</v>
      </c>
      <c r="AG17" s="206" t="s">
        <v>337</v>
      </c>
      <c r="AH17" s="185" t="s">
        <v>1973</v>
      </c>
      <c r="AI17" s="185" t="s">
        <v>1973</v>
      </c>
      <c r="AJ17" s="185" t="s">
        <v>1973</v>
      </c>
      <c r="AK17" s="185" t="s">
        <v>1973</v>
      </c>
      <c r="AL17" s="185" t="s">
        <v>1973</v>
      </c>
      <c r="AM17" s="185" t="s">
        <v>1973</v>
      </c>
      <c r="AN17" s="185" t="s">
        <v>595</v>
      </c>
      <c r="AO17" s="185" t="s">
        <v>596</v>
      </c>
      <c r="AP17" s="185" t="s">
        <v>597</v>
      </c>
      <c r="AQ17" s="186">
        <v>44533</v>
      </c>
      <c r="AR17" s="187" t="s">
        <v>338</v>
      </c>
      <c r="AS17" s="188" t="s">
        <v>598</v>
      </c>
      <c r="AT17" s="189">
        <v>44904</v>
      </c>
      <c r="AU17" s="190" t="s">
        <v>349</v>
      </c>
      <c r="AV17" s="191" t="s">
        <v>1931</v>
      </c>
      <c r="AW17" s="189">
        <v>45223</v>
      </c>
      <c r="AX17" s="187" t="s">
        <v>2154</v>
      </c>
      <c r="AY17" s="188" t="s">
        <v>2155</v>
      </c>
      <c r="AZ17" s="189" t="s">
        <v>352</v>
      </c>
      <c r="BA17" s="190" t="s">
        <v>353</v>
      </c>
      <c r="BB17" s="191" t="s">
        <v>352</v>
      </c>
      <c r="BC17" s="189" t="s">
        <v>352</v>
      </c>
      <c r="BD17" s="187" t="s">
        <v>353</v>
      </c>
      <c r="BE17" s="188" t="s">
        <v>352</v>
      </c>
      <c r="BF17" s="189" t="s">
        <v>352</v>
      </c>
      <c r="BG17" s="190" t="s">
        <v>353</v>
      </c>
      <c r="BH17" s="191" t="s">
        <v>352</v>
      </c>
      <c r="BI17" s="189" t="s">
        <v>352</v>
      </c>
      <c r="BJ17" s="187" t="s">
        <v>353</v>
      </c>
      <c r="BK17" s="188" t="s">
        <v>352</v>
      </c>
      <c r="BL17" s="189" t="s">
        <v>352</v>
      </c>
      <c r="BM17" s="190" t="s">
        <v>353</v>
      </c>
      <c r="BN17" s="191" t="s">
        <v>352</v>
      </c>
      <c r="BO17" s="189" t="s">
        <v>352</v>
      </c>
      <c r="BP17" s="187" t="s">
        <v>353</v>
      </c>
      <c r="BQ17" s="188" t="s">
        <v>352</v>
      </c>
      <c r="BR17" s="189" t="s">
        <v>352</v>
      </c>
      <c r="BS17" s="190" t="s">
        <v>353</v>
      </c>
      <c r="BT17" s="191" t="s">
        <v>352</v>
      </c>
      <c r="BU17" s="189" t="s">
        <v>352</v>
      </c>
      <c r="BV17" s="187" t="s">
        <v>353</v>
      </c>
      <c r="BW17" s="188" t="s">
        <v>352</v>
      </c>
      <c r="BX17" s="189" t="s">
        <v>352</v>
      </c>
      <c r="BY17" s="190" t="s">
        <v>353</v>
      </c>
      <c r="BZ17" s="192" t="s">
        <v>352</v>
      </c>
      <c r="CA17" s="2">
        <f>COUNTBLANK(A17:BZ17)</f>
        <v>18</v>
      </c>
      <c r="CB17" s="51" t="s">
        <v>1771</v>
      </c>
      <c r="CC17" s="51" t="s">
        <v>1881</v>
      </c>
      <c r="CD17" s="161" t="s">
        <v>1651</v>
      </c>
      <c r="CE17" s="51" t="s">
        <v>1649</v>
      </c>
      <c r="CF17" s="51" t="s">
        <v>1647</v>
      </c>
      <c r="CG17" s="51" t="s">
        <v>1647</v>
      </c>
      <c r="CH17" s="51" t="s">
        <v>1670</v>
      </c>
      <c r="CI17" s="51" t="s">
        <v>1647</v>
      </c>
      <c r="CJ17" s="51" t="s">
        <v>1675</v>
      </c>
      <c r="CK17" s="51"/>
      <c r="CL17" s="51" t="s">
        <v>1675</v>
      </c>
      <c r="CM17" s="51" t="s">
        <v>1675</v>
      </c>
      <c r="CN17" s="51" t="s">
        <v>1675</v>
      </c>
      <c r="CO17" s="51" t="s">
        <v>1675</v>
      </c>
      <c r="CP17" s="51" t="s">
        <v>1675</v>
      </c>
      <c r="CQ17" s="51" t="s">
        <v>1675</v>
      </c>
      <c r="CR17" s="51" t="s">
        <v>1758</v>
      </c>
      <c r="CS17" s="51" t="s">
        <v>1675</v>
      </c>
      <c r="CT17" s="51" t="s">
        <v>1675</v>
      </c>
      <c r="CU17" s="51" t="s">
        <v>1675</v>
      </c>
      <c r="CV17" s="51" t="s">
        <v>1675</v>
      </c>
      <c r="CW17" s="51" t="s">
        <v>1675</v>
      </c>
      <c r="CX17" s="51" t="s">
        <v>1675</v>
      </c>
      <c r="CZ17" s="174" t="str">
        <f>J17</f>
        <v>Gestión de procesos</v>
      </c>
      <c r="DA17" s="276" t="str">
        <f>I17</f>
        <v>Posibilidad de afectación reputacional por la no detección de desviaciones críticas en la muestra establecida para las unidades auditables, debido a errores en la aplicación de los controles claves del proceso auditor</v>
      </c>
      <c r="DB17" s="276"/>
      <c r="DC17" s="276"/>
      <c r="DD17" s="276"/>
      <c r="DE17" s="276"/>
      <c r="DF17" s="276"/>
      <c r="DG17" s="276"/>
      <c r="DH17" s="174" t="str">
        <f>Y17</f>
        <v>Moderado</v>
      </c>
      <c r="DI17" s="174" t="str">
        <f t="shared" si="0"/>
        <v>Bajo</v>
      </c>
      <c r="DK17" s="170" t="e">
        <f>SUM(LEN(#REF!)-LEN(SUBSTITUTE(#REF!,"- Preventivo","")))/LEN("- Preventivo")</f>
        <v>#REF!</v>
      </c>
      <c r="DL17" s="170" t="e">
        <f>SUMIFS($DK$12:$DK$99,$A$12:$A$99,A17)</f>
        <v>#REF!</v>
      </c>
      <c r="DM17" s="170" t="e">
        <f>SUM(LEN(#REF!)-LEN(SUBSTITUTE(#REF!,"- Detectivo","")))/LEN("- Detectivo")</f>
        <v>#REF!</v>
      </c>
      <c r="DN17" s="170" t="e">
        <f>SUMIFS($DM$12:$DM$99,$A$12:$A$99,A17)</f>
        <v>#REF!</v>
      </c>
      <c r="DO17" s="170" t="e">
        <f>SUM(LEN(#REF!)-LEN(SUBSTITUTE(#REF!,"- Correctivo","")))/LEN("- Correctivo")</f>
        <v>#REF!</v>
      </c>
      <c r="DP17" s="170" t="e">
        <f>SUMIFS($DO$12:$DO$99,$A$12:$A$99,A17)</f>
        <v>#REF!</v>
      </c>
      <c r="DQ17" s="170" t="e">
        <f t="shared" si="5"/>
        <v>#REF!</v>
      </c>
      <c r="DR17" s="170" t="e">
        <f>SUMIFS($DQ$12:$DQ$99,$A$12:$A$99,A17)</f>
        <v>#REF!</v>
      </c>
      <c r="DS17" s="170" t="e">
        <f>SUM(LEN(#REF!)-LEN(SUBSTITUTE(#REF!,"- Documentado","")))/LEN("- Documentado")</f>
        <v>#REF!</v>
      </c>
      <c r="DT17" s="170" t="e">
        <f>SUM(LEN(#REF!)-LEN(SUBSTITUTE(#REF!,"- Documentado","")))/LEN("- Documentado")</f>
        <v>#REF!</v>
      </c>
      <c r="DU17" s="170" t="e">
        <f>SUMIFS($DS$12:$DS$99,$A$12:$A$99,A17)+SUMIFS($DT$12:$DT$99,$A$12:$A$99,A17)</f>
        <v>#REF!</v>
      </c>
      <c r="DV17" s="170" t="e">
        <f>SUM(LEN(#REF!)-LEN(SUBSTITUTE(#REF!,"- Continua","")))/LEN("- Continua")</f>
        <v>#REF!</v>
      </c>
      <c r="DW17" s="170" t="e">
        <f>SUM(LEN(#REF!)-LEN(SUBSTITUTE(#REF!,"- Continua","")))/LEN("- Continua")</f>
        <v>#REF!</v>
      </c>
      <c r="DX17" s="170" t="e">
        <f>SUMIFS($DV$12:$DV$99,$A$12:$A$99,A17)+SUMIFS($DW$12:$DW$99,$A$12:$A$99,A17)</f>
        <v>#REF!</v>
      </c>
      <c r="DY17" s="170" t="e">
        <f>SUM(LEN(#REF!)-LEN(SUBSTITUTE(#REF!,"- Con registro","")))/LEN("- Con registro")</f>
        <v>#REF!</v>
      </c>
      <c r="DZ17" s="170" t="e">
        <f>SUM(LEN(#REF!)-LEN(SUBSTITUTE(#REF!,"- Con registro","")))/LEN("- Con registro")</f>
        <v>#REF!</v>
      </c>
      <c r="EA17" s="170" t="e">
        <f>SUMIFS($DY$12:$DY$99,$A$12:$A$99,A17)+SUMIFS($DZ$12:$DZ$99,$A$12:$A$99,A17)</f>
        <v>#REF!</v>
      </c>
      <c r="EB17" s="173" t="e">
        <f t="shared" si="6"/>
        <v>#REF!</v>
      </c>
      <c r="EC17" s="173" t="e">
        <f t="shared" si="7"/>
        <v>#REF!</v>
      </c>
      <c r="ED17" s="215" t="e">
        <f t="shared" si="8"/>
        <v>#REF!</v>
      </c>
      <c r="EE17" s="277" t="e">
        <f t="shared" si="9"/>
        <v>#REF!</v>
      </c>
      <c r="EF17" s="277"/>
      <c r="EG17" s="277"/>
      <c r="EH17" s="277"/>
      <c r="EI17" s="277"/>
      <c r="EJ17" s="277"/>
      <c r="EK17" s="277"/>
      <c r="EL17" s="277"/>
      <c r="EM17" s="277"/>
      <c r="EN17" s="277"/>
      <c r="EP17" s="201">
        <f t="shared" si="10"/>
        <v>45223</v>
      </c>
      <c r="EQ17" s="202">
        <f t="shared" si="11"/>
        <v>45267</v>
      </c>
      <c r="ER17" s="170" t="str">
        <f t="shared" si="12"/>
        <v>Riesgos</v>
      </c>
      <c r="ES17" s="170" t="str">
        <f>IF(ER17="","",CONCATENATE("ID_",G17,": ",I17))</f>
        <v>ID_120: Posibilidad de afectación reputacional por la no detección de desviaciones críticas en la muestra establecida para las unidades auditables, debido a errores en la aplicación de los controles claves del proceso auditor</v>
      </c>
      <c r="ET17" s="170" t="str">
        <f>IF(ES17="","",CONCATENATE("Ajuste en ",VLOOKUP(EP17,AQ17:BZ17,(MATCH(EP17,AQ17:BZ17,10)+1))," en el Mapa de riesgos de ",A17))</f>
        <v>Ajuste en Análisis antes de controles
Valoración del riesgo en el Mapa de riesgos de Evaluación del Sistema de Control Interno</v>
      </c>
      <c r="EU17" s="170" t="str">
        <f>IF(ET17="","",CONCATENATE("Solicitud de cambio realizada y aprobada por la ",L17," a través del Aplicativo DARUMA"))</f>
        <v>Solicitud de cambio realizada y aprobada por la Oficina de Control Interno a través del Aplicativo DARUMA</v>
      </c>
    </row>
    <row r="18" spans="1:151" ht="399.95" customHeight="1" x14ac:dyDescent="0.2">
      <c r="A18" s="206" t="s">
        <v>275</v>
      </c>
      <c r="B18" s="185" t="s">
        <v>1173</v>
      </c>
      <c r="C18" s="185" t="s">
        <v>1174</v>
      </c>
      <c r="D18" s="206" t="s">
        <v>174</v>
      </c>
      <c r="E18" s="207" t="s">
        <v>1160</v>
      </c>
      <c r="F18" s="185" t="s">
        <v>1175</v>
      </c>
      <c r="G18" s="207">
        <v>119</v>
      </c>
      <c r="H18" s="207" t="s">
        <v>1795</v>
      </c>
      <c r="I18" s="176" t="s">
        <v>599</v>
      </c>
      <c r="J18" s="206" t="s">
        <v>63</v>
      </c>
      <c r="K18" s="207" t="s">
        <v>365</v>
      </c>
      <c r="L18" s="185" t="s">
        <v>326</v>
      </c>
      <c r="M18" s="191" t="s">
        <v>600</v>
      </c>
      <c r="N18" s="185" t="s">
        <v>593</v>
      </c>
      <c r="O18" s="185" t="s">
        <v>601</v>
      </c>
      <c r="P18" s="185" t="s">
        <v>368</v>
      </c>
      <c r="Q18" s="185" t="s">
        <v>332</v>
      </c>
      <c r="R18" s="185" t="s">
        <v>369</v>
      </c>
      <c r="S18" s="185" t="s">
        <v>1638</v>
      </c>
      <c r="T18" s="185" t="s">
        <v>360</v>
      </c>
      <c r="U18" s="208" t="s">
        <v>316</v>
      </c>
      <c r="V18" s="209">
        <v>0.2</v>
      </c>
      <c r="W18" s="208" t="s">
        <v>77</v>
      </c>
      <c r="X18" s="209">
        <v>0.8</v>
      </c>
      <c r="Y18" s="66" t="s">
        <v>272</v>
      </c>
      <c r="Z18" s="185" t="s">
        <v>518</v>
      </c>
      <c r="AA18" s="208" t="s">
        <v>316</v>
      </c>
      <c r="AB18" s="213">
        <v>0.12</v>
      </c>
      <c r="AC18" s="208" t="s">
        <v>77</v>
      </c>
      <c r="AD18" s="213">
        <v>0.8</v>
      </c>
      <c r="AE18" s="66" t="s">
        <v>272</v>
      </c>
      <c r="AF18" s="185" t="s">
        <v>519</v>
      </c>
      <c r="AG18" s="206" t="s">
        <v>363</v>
      </c>
      <c r="AH18" s="210" t="s">
        <v>1979</v>
      </c>
      <c r="AI18" s="210" t="s">
        <v>1980</v>
      </c>
      <c r="AJ18" s="210" t="s">
        <v>1981</v>
      </c>
      <c r="AK18" s="210" t="s">
        <v>1982</v>
      </c>
      <c r="AL18" s="214" t="s">
        <v>1983</v>
      </c>
      <c r="AM18" s="214" t="s">
        <v>1984</v>
      </c>
      <c r="AN18" s="185" t="s">
        <v>602</v>
      </c>
      <c r="AO18" s="185" t="s">
        <v>603</v>
      </c>
      <c r="AP18" s="185" t="s">
        <v>604</v>
      </c>
      <c r="AQ18" s="186">
        <v>43496</v>
      </c>
      <c r="AR18" s="187" t="s">
        <v>338</v>
      </c>
      <c r="AS18" s="188" t="s">
        <v>605</v>
      </c>
      <c r="AT18" s="189">
        <v>43594</v>
      </c>
      <c r="AU18" s="190" t="s">
        <v>338</v>
      </c>
      <c r="AV18" s="191" t="s">
        <v>606</v>
      </c>
      <c r="AW18" s="189">
        <v>43902</v>
      </c>
      <c r="AX18" s="187" t="s">
        <v>522</v>
      </c>
      <c r="AY18" s="188" t="s">
        <v>607</v>
      </c>
      <c r="AZ18" s="189">
        <v>44075</v>
      </c>
      <c r="BA18" s="190" t="s">
        <v>349</v>
      </c>
      <c r="BB18" s="191" t="s">
        <v>608</v>
      </c>
      <c r="BC18" s="189">
        <v>44167</v>
      </c>
      <c r="BD18" s="187" t="s">
        <v>465</v>
      </c>
      <c r="BE18" s="188" t="s">
        <v>609</v>
      </c>
      <c r="BF18" s="189">
        <v>44246</v>
      </c>
      <c r="BG18" s="190" t="s">
        <v>397</v>
      </c>
      <c r="BH18" s="191" t="s">
        <v>610</v>
      </c>
      <c r="BI18" s="189">
        <v>44533</v>
      </c>
      <c r="BJ18" s="187" t="s">
        <v>397</v>
      </c>
      <c r="BK18" s="188" t="s">
        <v>611</v>
      </c>
      <c r="BL18" s="189">
        <v>44904</v>
      </c>
      <c r="BM18" s="190" t="s">
        <v>389</v>
      </c>
      <c r="BN18" s="191" t="s">
        <v>1932</v>
      </c>
      <c r="BO18" s="189" t="s">
        <v>352</v>
      </c>
      <c r="BP18" s="187" t="s">
        <v>353</v>
      </c>
      <c r="BQ18" s="188" t="s">
        <v>352</v>
      </c>
      <c r="BR18" s="189" t="s">
        <v>352</v>
      </c>
      <c r="BS18" s="190" t="s">
        <v>353</v>
      </c>
      <c r="BT18" s="191" t="s">
        <v>352</v>
      </c>
      <c r="BU18" s="189" t="s">
        <v>352</v>
      </c>
      <c r="BV18" s="187" t="s">
        <v>353</v>
      </c>
      <c r="BW18" s="188" t="s">
        <v>352</v>
      </c>
      <c r="BX18" s="189" t="s">
        <v>352</v>
      </c>
      <c r="BY18" s="190" t="s">
        <v>353</v>
      </c>
      <c r="BZ18" s="192" t="s">
        <v>352</v>
      </c>
      <c r="CA18" s="2">
        <f>COUNTBLANK(A18:BZ18)</f>
        <v>8</v>
      </c>
      <c r="CB18" s="51" t="s">
        <v>1771</v>
      </c>
      <c r="CC18" s="51" t="s">
        <v>1881</v>
      </c>
      <c r="CD18" s="161" t="s">
        <v>1651</v>
      </c>
      <c r="CE18" s="51" t="s">
        <v>1675</v>
      </c>
      <c r="CF18" s="51" t="s">
        <v>1647</v>
      </c>
      <c r="CG18" s="51" t="s">
        <v>1647</v>
      </c>
      <c r="CH18" s="51" t="s">
        <v>1670</v>
      </c>
      <c r="CI18" s="51" t="s">
        <v>1647</v>
      </c>
      <c r="CJ18" s="51" t="s">
        <v>1675</v>
      </c>
      <c r="CK18" s="51"/>
      <c r="CL18" s="51" t="s">
        <v>1691</v>
      </c>
      <c r="CM18" s="51" t="s">
        <v>1690</v>
      </c>
      <c r="CN18" s="51" t="s">
        <v>1675</v>
      </c>
      <c r="CO18" s="51" t="s">
        <v>1675</v>
      </c>
      <c r="CP18" s="51" t="s">
        <v>1675</v>
      </c>
      <c r="CQ18" s="51" t="s">
        <v>1675</v>
      </c>
      <c r="CR18" s="51" t="s">
        <v>1759</v>
      </c>
      <c r="CS18" s="51" t="s">
        <v>1675</v>
      </c>
      <c r="CT18" s="51" t="s">
        <v>1675</v>
      </c>
      <c r="CU18" s="51" t="s">
        <v>1675</v>
      </c>
      <c r="CV18" s="51" t="s">
        <v>1675</v>
      </c>
      <c r="CW18" s="51" t="s">
        <v>1675</v>
      </c>
      <c r="CX18" s="51" t="s">
        <v>1675</v>
      </c>
      <c r="CZ18" s="174" t="str">
        <f>J18</f>
        <v>Corrupción</v>
      </c>
      <c r="DA18" s="276" t="str">
        <f>I18</f>
        <v>Posibilidad de afectación reputacional por uso indebido de información privilegiada para beneficio propio o de un tercero, debido a debilidades en el proceder ético del auditor</v>
      </c>
      <c r="DB18" s="276"/>
      <c r="DC18" s="276"/>
      <c r="DD18" s="276"/>
      <c r="DE18" s="276"/>
      <c r="DF18" s="276"/>
      <c r="DG18" s="276"/>
      <c r="DH18" s="174" t="str">
        <f>Y18</f>
        <v>Alto</v>
      </c>
      <c r="DI18" s="174" t="str">
        <f t="shared" si="0"/>
        <v>Alto</v>
      </c>
      <c r="DK18" s="170" t="e">
        <f>SUM(LEN(#REF!)-LEN(SUBSTITUTE(#REF!,"- Preventivo","")))/LEN("- Preventivo")</f>
        <v>#REF!</v>
      </c>
      <c r="DL18" s="170" t="e">
        <f>SUMIFS($DK$12:$DK$99,$A$12:$A$99,A18)</f>
        <v>#REF!</v>
      </c>
      <c r="DM18" s="170" t="e">
        <f>SUM(LEN(#REF!)-LEN(SUBSTITUTE(#REF!,"- Detectivo","")))/LEN("- Detectivo")</f>
        <v>#REF!</v>
      </c>
      <c r="DN18" s="170" t="e">
        <f>SUMIFS($DM$12:$DM$99,$A$12:$A$99,A18)</f>
        <v>#REF!</v>
      </c>
      <c r="DO18" s="170" t="e">
        <f>SUM(LEN(#REF!)-LEN(SUBSTITUTE(#REF!,"- Correctivo","")))/LEN("- Correctivo")</f>
        <v>#REF!</v>
      </c>
      <c r="DP18" s="170" t="e">
        <f>SUMIFS($DO$12:$DO$99,$A$12:$A$99,A18)</f>
        <v>#REF!</v>
      </c>
      <c r="DQ18" s="170" t="e">
        <f t="shared" si="5"/>
        <v>#REF!</v>
      </c>
      <c r="DR18" s="170" t="e">
        <f>SUMIFS($DQ$12:$DQ$99,$A$12:$A$99,A18)</f>
        <v>#REF!</v>
      </c>
      <c r="DS18" s="170" t="e">
        <f>SUM(LEN(#REF!)-LEN(SUBSTITUTE(#REF!,"- Documentado","")))/LEN("- Documentado")</f>
        <v>#REF!</v>
      </c>
      <c r="DT18" s="170" t="e">
        <f>SUM(LEN(#REF!)-LEN(SUBSTITUTE(#REF!,"- Documentado","")))/LEN("- Documentado")</f>
        <v>#REF!</v>
      </c>
      <c r="DU18" s="170" t="e">
        <f>SUMIFS($DS$12:$DS$99,$A$12:$A$99,A18)+SUMIFS($DT$12:$DT$99,$A$12:$A$99,A18)</f>
        <v>#REF!</v>
      </c>
      <c r="DV18" s="170" t="e">
        <f>SUM(LEN(#REF!)-LEN(SUBSTITUTE(#REF!,"- Continua","")))/LEN("- Continua")</f>
        <v>#REF!</v>
      </c>
      <c r="DW18" s="170" t="e">
        <f>SUM(LEN(#REF!)-LEN(SUBSTITUTE(#REF!,"- Continua","")))/LEN("- Continua")</f>
        <v>#REF!</v>
      </c>
      <c r="DX18" s="170" t="e">
        <f>SUMIFS($DV$12:$DV$99,$A$12:$A$99,A18)+SUMIFS($DW$12:$DW$99,$A$12:$A$99,A18)</f>
        <v>#REF!</v>
      </c>
      <c r="DY18" s="170" t="e">
        <f>SUM(LEN(#REF!)-LEN(SUBSTITUTE(#REF!,"- Con registro","")))/LEN("- Con registro")</f>
        <v>#REF!</v>
      </c>
      <c r="DZ18" s="170" t="e">
        <f>SUM(LEN(#REF!)-LEN(SUBSTITUTE(#REF!,"- Con registro","")))/LEN("- Con registro")</f>
        <v>#REF!</v>
      </c>
      <c r="EA18" s="170" t="e">
        <f>SUMIFS($DY$12:$DY$99,$A$12:$A$99,A18)+SUMIFS($DZ$12:$DZ$99,$A$12:$A$99,A18)</f>
        <v>#REF!</v>
      </c>
      <c r="EB18" s="173" t="e">
        <f t="shared" si="6"/>
        <v>#REF!</v>
      </c>
      <c r="EC18" s="173" t="e">
        <f t="shared" si="7"/>
        <v>#REF!</v>
      </c>
      <c r="ED18" s="215" t="e">
        <f t="shared" si="8"/>
        <v>#REF!</v>
      </c>
      <c r="EE18" s="277" t="e">
        <f t="shared" si="9"/>
        <v>#REF!</v>
      </c>
      <c r="EF18" s="277"/>
      <c r="EG18" s="277"/>
      <c r="EH18" s="277"/>
      <c r="EI18" s="277"/>
      <c r="EJ18" s="277"/>
      <c r="EK18" s="277"/>
      <c r="EL18" s="277"/>
      <c r="EM18" s="277"/>
      <c r="EN18" s="277"/>
      <c r="EP18" s="201" t="str">
        <f t="shared" si="10"/>
        <v/>
      </c>
      <c r="EQ18" s="202" t="str">
        <f t="shared" si="11"/>
        <v/>
      </c>
      <c r="ER18" s="170" t="str">
        <f t="shared" si="12"/>
        <v/>
      </c>
      <c r="ES18" s="170" t="str">
        <f>IF(ER18="","",CONCATENATE("ID_",G18,": ",I18))</f>
        <v/>
      </c>
      <c r="ET18" s="170" t="str">
        <f>IF(ES18="","",CONCATENATE("Ajuste en ",VLOOKUP(EP18,AQ18:BZ18,(MATCH(EP18,AQ18:BZ18,10)+1))," en el Mapa de riesgos de ",A18))</f>
        <v/>
      </c>
      <c r="EU18" s="170" t="str">
        <f>IF(ET18="","",CONCATENATE("Solicitud de cambio realizada y aprobada por la ",L18," a través del Aplicativo DARUMA"))</f>
        <v/>
      </c>
    </row>
    <row r="19" spans="1:151" ht="399.95" customHeight="1" x14ac:dyDescent="0.2">
      <c r="A19" s="206" t="s">
        <v>1176</v>
      </c>
      <c r="B19" s="185" t="s">
        <v>1177</v>
      </c>
      <c r="C19" s="185" t="s">
        <v>1178</v>
      </c>
      <c r="D19" s="206" t="s">
        <v>1625</v>
      </c>
      <c r="E19" s="207" t="s">
        <v>38</v>
      </c>
      <c r="F19" s="185" t="s">
        <v>1179</v>
      </c>
      <c r="G19" s="207">
        <v>123</v>
      </c>
      <c r="H19" s="207" t="s">
        <v>1796</v>
      </c>
      <c r="I19" s="176" t="s">
        <v>767</v>
      </c>
      <c r="J19" s="206" t="s">
        <v>35</v>
      </c>
      <c r="K19" s="207" t="s">
        <v>365</v>
      </c>
      <c r="L19" s="185" t="s">
        <v>251</v>
      </c>
      <c r="M19" s="191" t="s">
        <v>768</v>
      </c>
      <c r="N19" s="185" t="s">
        <v>769</v>
      </c>
      <c r="O19" s="185" t="s">
        <v>770</v>
      </c>
      <c r="P19" s="185" t="s">
        <v>368</v>
      </c>
      <c r="Q19" s="185" t="s">
        <v>332</v>
      </c>
      <c r="R19" s="185" t="s">
        <v>369</v>
      </c>
      <c r="S19" s="185" t="s">
        <v>1638</v>
      </c>
      <c r="T19" s="185" t="s">
        <v>360</v>
      </c>
      <c r="U19" s="208" t="s">
        <v>319</v>
      </c>
      <c r="V19" s="209">
        <v>1</v>
      </c>
      <c r="W19" s="208" t="s">
        <v>101</v>
      </c>
      <c r="X19" s="209">
        <v>0.6</v>
      </c>
      <c r="Y19" s="66" t="s">
        <v>272</v>
      </c>
      <c r="Z19" s="185" t="s">
        <v>771</v>
      </c>
      <c r="AA19" s="208" t="s">
        <v>316</v>
      </c>
      <c r="AB19" s="213">
        <v>3.8423222207999998E-3</v>
      </c>
      <c r="AC19" s="208" t="s">
        <v>121</v>
      </c>
      <c r="AD19" s="213">
        <v>0.25312499999999999</v>
      </c>
      <c r="AE19" s="66" t="s">
        <v>271</v>
      </c>
      <c r="AF19" s="185" t="s">
        <v>1180</v>
      </c>
      <c r="AG19" s="206" t="s">
        <v>337</v>
      </c>
      <c r="AH19" s="185" t="s">
        <v>1973</v>
      </c>
      <c r="AI19" s="185" t="s">
        <v>1973</v>
      </c>
      <c r="AJ19" s="185" t="s">
        <v>1973</v>
      </c>
      <c r="AK19" s="185" t="s">
        <v>1973</v>
      </c>
      <c r="AL19" s="185" t="s">
        <v>1973</v>
      </c>
      <c r="AM19" s="185" t="s">
        <v>1973</v>
      </c>
      <c r="AN19" s="185" t="s">
        <v>1181</v>
      </c>
      <c r="AO19" s="185" t="s">
        <v>1626</v>
      </c>
      <c r="AP19" s="185" t="s">
        <v>1182</v>
      </c>
      <c r="AQ19" s="186">
        <v>43347</v>
      </c>
      <c r="AR19" s="187" t="s">
        <v>338</v>
      </c>
      <c r="AS19" s="188" t="s">
        <v>772</v>
      </c>
      <c r="AT19" s="189">
        <v>43594</v>
      </c>
      <c r="AU19" s="190" t="s">
        <v>433</v>
      </c>
      <c r="AV19" s="191" t="s">
        <v>773</v>
      </c>
      <c r="AW19" s="189">
        <v>43787</v>
      </c>
      <c r="AX19" s="187" t="s">
        <v>338</v>
      </c>
      <c r="AY19" s="188" t="s">
        <v>774</v>
      </c>
      <c r="AZ19" s="189">
        <v>43899</v>
      </c>
      <c r="BA19" s="190" t="s">
        <v>387</v>
      </c>
      <c r="BB19" s="191" t="s">
        <v>775</v>
      </c>
      <c r="BC19" s="189">
        <v>43916</v>
      </c>
      <c r="BD19" s="187" t="s">
        <v>338</v>
      </c>
      <c r="BE19" s="188" t="s">
        <v>1183</v>
      </c>
      <c r="BF19" s="189">
        <v>44169</v>
      </c>
      <c r="BG19" s="190" t="s">
        <v>465</v>
      </c>
      <c r="BH19" s="191" t="s">
        <v>776</v>
      </c>
      <c r="BI19" s="189">
        <v>44249</v>
      </c>
      <c r="BJ19" s="187" t="s">
        <v>389</v>
      </c>
      <c r="BK19" s="188" t="s">
        <v>777</v>
      </c>
      <c r="BL19" s="189">
        <v>44448</v>
      </c>
      <c r="BM19" s="190" t="s">
        <v>342</v>
      </c>
      <c r="BN19" s="191" t="s">
        <v>778</v>
      </c>
      <c r="BO19" s="189">
        <v>44552</v>
      </c>
      <c r="BP19" s="187" t="s">
        <v>338</v>
      </c>
      <c r="BQ19" s="188" t="s">
        <v>779</v>
      </c>
      <c r="BR19" s="189">
        <v>44834</v>
      </c>
      <c r="BS19" s="190" t="s">
        <v>346</v>
      </c>
      <c r="BT19" s="191" t="s">
        <v>1154</v>
      </c>
      <c r="BU19" s="189">
        <v>44897</v>
      </c>
      <c r="BV19" s="187" t="s">
        <v>397</v>
      </c>
      <c r="BW19" s="188" t="s">
        <v>1184</v>
      </c>
      <c r="BX19" s="189" t="s">
        <v>352</v>
      </c>
      <c r="BY19" s="190" t="s">
        <v>353</v>
      </c>
      <c r="BZ19" s="192" t="s">
        <v>352</v>
      </c>
      <c r="CA19" s="2">
        <f>COUNTBLANK(A19:BZ19)</f>
        <v>2</v>
      </c>
      <c r="CB19" s="51" t="s">
        <v>1780</v>
      </c>
      <c r="CC19" s="51" t="s">
        <v>1781</v>
      </c>
      <c r="CD19" s="51" t="s">
        <v>1652</v>
      </c>
      <c r="CE19" s="51" t="s">
        <v>1649</v>
      </c>
      <c r="CF19" s="51" t="s">
        <v>1647</v>
      </c>
      <c r="CG19" s="51" t="s">
        <v>1647</v>
      </c>
      <c r="CH19" s="51" t="s">
        <v>1670</v>
      </c>
      <c r="CI19" s="51" t="s">
        <v>1647</v>
      </c>
      <c r="CJ19" s="51" t="s">
        <v>1675</v>
      </c>
      <c r="CK19" s="51"/>
      <c r="CL19" s="51" t="s">
        <v>1675</v>
      </c>
      <c r="CM19" s="51" t="s">
        <v>1675</v>
      </c>
      <c r="CN19" s="51" t="s">
        <v>1675</v>
      </c>
      <c r="CO19" s="51" t="s">
        <v>1675</v>
      </c>
      <c r="CP19" s="51" t="s">
        <v>1675</v>
      </c>
      <c r="CQ19" s="51" t="s">
        <v>1675</v>
      </c>
      <c r="CR19" s="51" t="s">
        <v>1697</v>
      </c>
      <c r="CS19" s="51" t="s">
        <v>1675</v>
      </c>
      <c r="CT19" s="51" t="s">
        <v>1675</v>
      </c>
      <c r="CU19" s="51" t="s">
        <v>1675</v>
      </c>
      <c r="CV19" s="51" t="s">
        <v>1675</v>
      </c>
      <c r="CW19" s="51" t="s">
        <v>1675</v>
      </c>
      <c r="CX19" s="51" t="s">
        <v>1675</v>
      </c>
      <c r="CZ19" s="174" t="str">
        <f>J19</f>
        <v>Gestión de procesos</v>
      </c>
      <c r="DA19" s="276" t="str">
        <f>I19</f>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DB19" s="276"/>
      <c r="DC19" s="276"/>
      <c r="DD19" s="276"/>
      <c r="DE19" s="276"/>
      <c r="DF19" s="276"/>
      <c r="DG19" s="276"/>
      <c r="DH19" s="174" t="str">
        <f>Y19</f>
        <v>Alto</v>
      </c>
      <c r="DI19" s="174" t="str">
        <f t="shared" si="0"/>
        <v>Bajo</v>
      </c>
      <c r="DK19" s="170" t="e">
        <f>SUM(LEN(#REF!)-LEN(SUBSTITUTE(#REF!,"- Preventivo","")))/LEN("- Preventivo")</f>
        <v>#REF!</v>
      </c>
      <c r="DL19" s="170" t="e">
        <f>SUMIFS($DK$12:$DK$99,$A$12:$A$99,A19)</f>
        <v>#REF!</v>
      </c>
      <c r="DM19" s="170" t="e">
        <f>SUM(LEN(#REF!)-LEN(SUBSTITUTE(#REF!,"- Detectivo","")))/LEN("- Detectivo")</f>
        <v>#REF!</v>
      </c>
      <c r="DN19" s="170" t="e">
        <f>SUMIFS($DM$12:$DM$99,$A$12:$A$99,A19)</f>
        <v>#REF!</v>
      </c>
      <c r="DO19" s="170" t="e">
        <f>SUM(LEN(#REF!)-LEN(SUBSTITUTE(#REF!,"- Correctivo","")))/LEN("- Correctivo")</f>
        <v>#REF!</v>
      </c>
      <c r="DP19" s="170" t="e">
        <f>SUMIFS($DO$12:$DO$99,$A$12:$A$99,A19)</f>
        <v>#REF!</v>
      </c>
      <c r="DQ19" s="170" t="e">
        <f t="shared" si="5"/>
        <v>#REF!</v>
      </c>
      <c r="DR19" s="170" t="e">
        <f>SUMIFS($DQ$12:$DQ$99,$A$12:$A$99,A19)</f>
        <v>#REF!</v>
      </c>
      <c r="DS19" s="170" t="e">
        <f>SUM(LEN(#REF!)-LEN(SUBSTITUTE(#REF!,"- Documentado","")))/LEN("- Documentado")</f>
        <v>#REF!</v>
      </c>
      <c r="DT19" s="170" t="e">
        <f>SUM(LEN(#REF!)-LEN(SUBSTITUTE(#REF!,"- Documentado","")))/LEN("- Documentado")</f>
        <v>#REF!</v>
      </c>
      <c r="DU19" s="170" t="e">
        <f>SUMIFS($DS$12:$DS$99,$A$12:$A$99,A19)+SUMIFS($DT$12:$DT$99,$A$12:$A$99,A19)</f>
        <v>#REF!</v>
      </c>
      <c r="DV19" s="170" t="e">
        <f>SUM(LEN(#REF!)-LEN(SUBSTITUTE(#REF!,"- Continua","")))/LEN("- Continua")</f>
        <v>#REF!</v>
      </c>
      <c r="DW19" s="170" t="e">
        <f>SUM(LEN(#REF!)-LEN(SUBSTITUTE(#REF!,"- Continua","")))/LEN("- Continua")</f>
        <v>#REF!</v>
      </c>
      <c r="DX19" s="170" t="e">
        <f>SUMIFS($DV$12:$DV$99,$A$12:$A$99,A19)+SUMIFS($DW$12:$DW$99,$A$12:$A$99,A19)</f>
        <v>#REF!</v>
      </c>
      <c r="DY19" s="170" t="e">
        <f>SUM(LEN(#REF!)-LEN(SUBSTITUTE(#REF!,"- Con registro","")))/LEN("- Con registro")</f>
        <v>#REF!</v>
      </c>
      <c r="DZ19" s="170" t="e">
        <f>SUM(LEN(#REF!)-LEN(SUBSTITUTE(#REF!,"- Con registro","")))/LEN("- Con registro")</f>
        <v>#REF!</v>
      </c>
      <c r="EA19" s="170" t="e">
        <f>SUMIFS($DY$12:$DY$99,$A$12:$A$99,A19)+SUMIFS($DZ$12:$DZ$99,$A$12:$A$99,A19)</f>
        <v>#REF!</v>
      </c>
      <c r="EB19" s="173" t="e">
        <f t="shared" si="6"/>
        <v>#REF!</v>
      </c>
      <c r="EC19" s="173" t="e">
        <f t="shared" si="7"/>
        <v>#REF!</v>
      </c>
      <c r="ED19" s="215" t="e">
        <f t="shared" si="8"/>
        <v>#REF!</v>
      </c>
      <c r="EE19" s="277" t="e">
        <f t="shared" si="9"/>
        <v>#REF!</v>
      </c>
      <c r="EF19" s="277"/>
      <c r="EG19" s="277"/>
      <c r="EH19" s="277"/>
      <c r="EI19" s="277"/>
      <c r="EJ19" s="277"/>
      <c r="EK19" s="277"/>
      <c r="EL19" s="277"/>
      <c r="EM19" s="277"/>
      <c r="EN19" s="277"/>
      <c r="EP19" s="201" t="str">
        <f t="shared" si="10"/>
        <v/>
      </c>
      <c r="EQ19" s="202" t="str">
        <f t="shared" si="11"/>
        <v/>
      </c>
      <c r="ER19" s="170" t="str">
        <f t="shared" si="12"/>
        <v/>
      </c>
      <c r="ES19" s="170" t="str">
        <f>IF(ER19="","",CONCATENATE("ID_",G19,": ",I19))</f>
        <v/>
      </c>
      <c r="ET19" s="170" t="str">
        <f>IF(ES19="","",CONCATENATE("Ajuste en ",VLOOKUP(EP19,AQ19:BZ19,(MATCH(EP19,AQ19:BZ19,10)+1))," en el Mapa de riesgos de ",A19))</f>
        <v/>
      </c>
      <c r="EU19" s="170" t="str">
        <f>IF(ET19="","",CONCATENATE("Solicitud de cambio realizada y aprobada por la ",L19," a través del Aplicativo DARUMA"))</f>
        <v/>
      </c>
    </row>
    <row r="20" spans="1:151" ht="399.95" customHeight="1" x14ac:dyDescent="0.2">
      <c r="A20" s="206" t="s">
        <v>1176</v>
      </c>
      <c r="B20" s="185" t="s">
        <v>1177</v>
      </c>
      <c r="C20" s="185" t="s">
        <v>1178</v>
      </c>
      <c r="D20" s="206" t="s">
        <v>1625</v>
      </c>
      <c r="E20" s="207" t="s">
        <v>38</v>
      </c>
      <c r="F20" s="185" t="s">
        <v>1185</v>
      </c>
      <c r="G20" s="207">
        <v>124</v>
      </c>
      <c r="H20" s="207" t="s">
        <v>1797</v>
      </c>
      <c r="I20" s="176" t="s">
        <v>780</v>
      </c>
      <c r="J20" s="206" t="s">
        <v>35</v>
      </c>
      <c r="K20" s="207" t="s">
        <v>365</v>
      </c>
      <c r="L20" s="185" t="s">
        <v>251</v>
      </c>
      <c r="M20" s="191" t="s">
        <v>781</v>
      </c>
      <c r="N20" s="185" t="s">
        <v>782</v>
      </c>
      <c r="O20" s="185" t="s">
        <v>783</v>
      </c>
      <c r="P20" s="185" t="s">
        <v>368</v>
      </c>
      <c r="Q20" s="185" t="s">
        <v>1186</v>
      </c>
      <c r="R20" s="185" t="s">
        <v>369</v>
      </c>
      <c r="S20" s="185" t="s">
        <v>1638</v>
      </c>
      <c r="T20" s="210" t="s">
        <v>360</v>
      </c>
      <c r="U20" s="208" t="s">
        <v>317</v>
      </c>
      <c r="V20" s="209">
        <v>0.6</v>
      </c>
      <c r="W20" s="208" t="s">
        <v>121</v>
      </c>
      <c r="X20" s="209">
        <v>0.4</v>
      </c>
      <c r="Y20" s="66" t="s">
        <v>84</v>
      </c>
      <c r="Z20" s="185" t="s">
        <v>1187</v>
      </c>
      <c r="AA20" s="208" t="s">
        <v>316</v>
      </c>
      <c r="AB20" s="213">
        <v>0.1512</v>
      </c>
      <c r="AC20" s="208" t="s">
        <v>121</v>
      </c>
      <c r="AD20" s="213">
        <v>0.22500000000000003</v>
      </c>
      <c r="AE20" s="66" t="s">
        <v>271</v>
      </c>
      <c r="AF20" s="185" t="s">
        <v>1180</v>
      </c>
      <c r="AG20" s="206" t="s">
        <v>337</v>
      </c>
      <c r="AH20" s="185" t="s">
        <v>1973</v>
      </c>
      <c r="AI20" s="185" t="s">
        <v>1973</v>
      </c>
      <c r="AJ20" s="185" t="s">
        <v>1973</v>
      </c>
      <c r="AK20" s="185" t="s">
        <v>1973</v>
      </c>
      <c r="AL20" s="185" t="s">
        <v>1973</v>
      </c>
      <c r="AM20" s="185" t="s">
        <v>1973</v>
      </c>
      <c r="AN20" s="185" t="s">
        <v>1188</v>
      </c>
      <c r="AO20" s="185" t="s">
        <v>1627</v>
      </c>
      <c r="AP20" s="185" t="s">
        <v>1189</v>
      </c>
      <c r="AQ20" s="186">
        <v>44552</v>
      </c>
      <c r="AR20" s="187" t="s">
        <v>338</v>
      </c>
      <c r="AS20" s="188" t="s">
        <v>772</v>
      </c>
      <c r="AT20" s="189">
        <v>44834</v>
      </c>
      <c r="AU20" s="190" t="s">
        <v>346</v>
      </c>
      <c r="AV20" s="191" t="s">
        <v>1155</v>
      </c>
      <c r="AW20" s="189">
        <v>44897</v>
      </c>
      <c r="AX20" s="187" t="s">
        <v>838</v>
      </c>
      <c r="AY20" s="188" t="s">
        <v>1628</v>
      </c>
      <c r="AZ20" s="189" t="s">
        <v>352</v>
      </c>
      <c r="BA20" s="190" t="s">
        <v>353</v>
      </c>
      <c r="BB20" s="191" t="s">
        <v>352</v>
      </c>
      <c r="BC20" s="189" t="s">
        <v>352</v>
      </c>
      <c r="BD20" s="187" t="s">
        <v>353</v>
      </c>
      <c r="BE20" s="188" t="s">
        <v>352</v>
      </c>
      <c r="BF20" s="189" t="s">
        <v>352</v>
      </c>
      <c r="BG20" s="190" t="s">
        <v>353</v>
      </c>
      <c r="BH20" s="191" t="s">
        <v>352</v>
      </c>
      <c r="BI20" s="189" t="s">
        <v>352</v>
      </c>
      <c r="BJ20" s="187" t="s">
        <v>353</v>
      </c>
      <c r="BK20" s="188" t="s">
        <v>352</v>
      </c>
      <c r="BL20" s="189" t="s">
        <v>352</v>
      </c>
      <c r="BM20" s="190" t="s">
        <v>353</v>
      </c>
      <c r="BN20" s="191" t="s">
        <v>352</v>
      </c>
      <c r="BO20" s="189" t="s">
        <v>352</v>
      </c>
      <c r="BP20" s="187" t="s">
        <v>353</v>
      </c>
      <c r="BQ20" s="188" t="s">
        <v>352</v>
      </c>
      <c r="BR20" s="189" t="s">
        <v>352</v>
      </c>
      <c r="BS20" s="190" t="s">
        <v>353</v>
      </c>
      <c r="BT20" s="191" t="s">
        <v>352</v>
      </c>
      <c r="BU20" s="189" t="s">
        <v>352</v>
      </c>
      <c r="BV20" s="187" t="s">
        <v>353</v>
      </c>
      <c r="BW20" s="188" t="s">
        <v>352</v>
      </c>
      <c r="BX20" s="189" t="s">
        <v>352</v>
      </c>
      <c r="BY20" s="190" t="s">
        <v>353</v>
      </c>
      <c r="BZ20" s="192" t="s">
        <v>352</v>
      </c>
      <c r="CA20" s="2">
        <f>COUNTBLANK(A20:BZ20)</f>
        <v>18</v>
      </c>
      <c r="CB20" s="51" t="s">
        <v>1780</v>
      </c>
      <c r="CC20" s="51" t="s">
        <v>1781</v>
      </c>
      <c r="CD20" s="51" t="s">
        <v>1652</v>
      </c>
      <c r="CE20" s="51" t="s">
        <v>1649</v>
      </c>
      <c r="CF20" s="51" t="s">
        <v>1647</v>
      </c>
      <c r="CG20" s="51" t="s">
        <v>1647</v>
      </c>
      <c r="CH20" s="51" t="s">
        <v>1670</v>
      </c>
      <c r="CI20" s="51" t="s">
        <v>1647</v>
      </c>
      <c r="CJ20" s="51" t="s">
        <v>1675</v>
      </c>
      <c r="CK20" s="51"/>
      <c r="CL20" s="51" t="s">
        <v>1675</v>
      </c>
      <c r="CM20" s="51" t="s">
        <v>1675</v>
      </c>
      <c r="CN20" s="51" t="s">
        <v>1675</v>
      </c>
      <c r="CO20" s="51" t="s">
        <v>1675</v>
      </c>
      <c r="CP20" s="51" t="s">
        <v>1675</v>
      </c>
      <c r="CQ20" s="51" t="s">
        <v>1675</v>
      </c>
      <c r="CR20" s="51" t="s">
        <v>1698</v>
      </c>
      <c r="CS20" s="51" t="s">
        <v>1675</v>
      </c>
      <c r="CT20" s="51" t="s">
        <v>1675</v>
      </c>
      <c r="CU20" s="51" t="s">
        <v>1675</v>
      </c>
      <c r="CV20" s="51" t="s">
        <v>1675</v>
      </c>
      <c r="CW20" s="51" t="s">
        <v>1675</v>
      </c>
      <c r="CX20" s="51" t="s">
        <v>1675</v>
      </c>
      <c r="CZ20" s="174" t="str">
        <f>J20</f>
        <v>Gestión de procesos</v>
      </c>
      <c r="DA20" s="276" t="str">
        <f>I20</f>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DB20" s="276"/>
      <c r="DC20" s="276"/>
      <c r="DD20" s="276"/>
      <c r="DE20" s="276"/>
      <c r="DF20" s="276"/>
      <c r="DG20" s="276"/>
      <c r="DH20" s="174" t="str">
        <f>Y20</f>
        <v>Moderado</v>
      </c>
      <c r="DI20" s="174" t="str">
        <f t="shared" si="0"/>
        <v>Bajo</v>
      </c>
      <c r="DK20" s="170" t="e">
        <f>SUM(LEN(#REF!)-LEN(SUBSTITUTE(#REF!,"- Preventivo","")))/LEN("- Preventivo")</f>
        <v>#REF!</v>
      </c>
      <c r="DL20" s="170" t="e">
        <f>SUMIFS($DK$12:$DK$99,$A$12:$A$99,A20)</f>
        <v>#REF!</v>
      </c>
      <c r="DM20" s="170" t="e">
        <f>SUM(LEN(#REF!)-LEN(SUBSTITUTE(#REF!,"- Detectivo","")))/LEN("- Detectivo")</f>
        <v>#REF!</v>
      </c>
      <c r="DN20" s="170" t="e">
        <f>SUMIFS($DM$12:$DM$99,$A$12:$A$99,A20)</f>
        <v>#REF!</v>
      </c>
      <c r="DO20" s="170" t="e">
        <f>SUM(LEN(#REF!)-LEN(SUBSTITUTE(#REF!,"- Correctivo","")))/LEN("- Correctivo")</f>
        <v>#REF!</v>
      </c>
      <c r="DP20" s="170" t="e">
        <f>SUMIFS($DO$12:$DO$99,$A$12:$A$99,A20)</f>
        <v>#REF!</v>
      </c>
      <c r="DQ20" s="170" t="e">
        <f t="shared" si="5"/>
        <v>#REF!</v>
      </c>
      <c r="DR20" s="170" t="e">
        <f>SUMIFS($DQ$12:$DQ$99,$A$12:$A$99,A20)</f>
        <v>#REF!</v>
      </c>
      <c r="DS20" s="170" t="e">
        <f>SUM(LEN(#REF!)-LEN(SUBSTITUTE(#REF!,"- Documentado","")))/LEN("- Documentado")</f>
        <v>#REF!</v>
      </c>
      <c r="DT20" s="170" t="e">
        <f>SUM(LEN(#REF!)-LEN(SUBSTITUTE(#REF!,"- Documentado","")))/LEN("- Documentado")</f>
        <v>#REF!</v>
      </c>
      <c r="DU20" s="170" t="e">
        <f>SUMIFS($DS$12:$DS$99,$A$12:$A$99,A20)+SUMIFS($DT$12:$DT$99,$A$12:$A$99,A20)</f>
        <v>#REF!</v>
      </c>
      <c r="DV20" s="170" t="e">
        <f>SUM(LEN(#REF!)-LEN(SUBSTITUTE(#REF!,"- Continua","")))/LEN("- Continua")</f>
        <v>#REF!</v>
      </c>
      <c r="DW20" s="170" t="e">
        <f>SUM(LEN(#REF!)-LEN(SUBSTITUTE(#REF!,"- Continua","")))/LEN("- Continua")</f>
        <v>#REF!</v>
      </c>
      <c r="DX20" s="170" t="e">
        <f>SUMIFS($DV$12:$DV$99,$A$12:$A$99,A20)+SUMIFS($DW$12:$DW$99,$A$12:$A$99,A20)</f>
        <v>#REF!</v>
      </c>
      <c r="DY20" s="170" t="e">
        <f>SUM(LEN(#REF!)-LEN(SUBSTITUTE(#REF!,"- Con registro","")))/LEN("- Con registro")</f>
        <v>#REF!</v>
      </c>
      <c r="DZ20" s="170" t="e">
        <f>SUM(LEN(#REF!)-LEN(SUBSTITUTE(#REF!,"- Con registro","")))/LEN("- Con registro")</f>
        <v>#REF!</v>
      </c>
      <c r="EA20" s="170" t="e">
        <f>SUMIFS($DY$12:$DY$99,$A$12:$A$99,A20)+SUMIFS($DZ$12:$DZ$99,$A$12:$A$99,A20)</f>
        <v>#REF!</v>
      </c>
      <c r="EB20" s="173" t="e">
        <f t="shared" si="6"/>
        <v>#REF!</v>
      </c>
      <c r="EC20" s="173" t="e">
        <f t="shared" si="7"/>
        <v>#REF!</v>
      </c>
      <c r="ED20" s="215" t="e">
        <f t="shared" si="8"/>
        <v>#REF!</v>
      </c>
      <c r="EE20" s="277" t="e">
        <f t="shared" si="9"/>
        <v>#REF!</v>
      </c>
      <c r="EF20" s="277"/>
      <c r="EG20" s="277"/>
      <c r="EH20" s="277"/>
      <c r="EI20" s="277"/>
      <c r="EJ20" s="277"/>
      <c r="EK20" s="277"/>
      <c r="EL20" s="277"/>
      <c r="EM20" s="277"/>
      <c r="EN20" s="277"/>
      <c r="EP20" s="201" t="str">
        <f t="shared" si="10"/>
        <v/>
      </c>
      <c r="EQ20" s="202" t="str">
        <f t="shared" si="11"/>
        <v/>
      </c>
      <c r="ER20" s="170" t="str">
        <f t="shared" si="12"/>
        <v/>
      </c>
      <c r="ES20" s="170" t="str">
        <f>IF(ER20="","",CONCATENATE("ID_",G20,": ",I20))</f>
        <v/>
      </c>
      <c r="ET20" s="170" t="str">
        <f>IF(ES20="","",CONCATENATE("Ajuste en ",VLOOKUP(EP20,AQ20:BZ20,(MATCH(EP20,AQ20:BZ20,10)+1))," en el Mapa de riesgos de ",A20))</f>
        <v/>
      </c>
      <c r="EU20" s="170" t="str">
        <f>IF(ET20="","",CONCATENATE("Solicitud de cambio realizada y aprobada por la ",L20," a través del Aplicativo DARUMA"))</f>
        <v/>
      </c>
    </row>
    <row r="21" spans="1:151" ht="399.95" customHeight="1" x14ac:dyDescent="0.2">
      <c r="A21" s="206" t="s">
        <v>1176</v>
      </c>
      <c r="B21" s="185" t="s">
        <v>1177</v>
      </c>
      <c r="C21" s="185" t="s">
        <v>1178</v>
      </c>
      <c r="D21" s="206" t="s">
        <v>1625</v>
      </c>
      <c r="E21" s="207" t="s">
        <v>38</v>
      </c>
      <c r="F21" s="185" t="s">
        <v>1179</v>
      </c>
      <c r="G21" s="207">
        <v>121</v>
      </c>
      <c r="H21" s="207" t="s">
        <v>1798</v>
      </c>
      <c r="I21" s="176" t="s">
        <v>784</v>
      </c>
      <c r="J21" s="206" t="s">
        <v>63</v>
      </c>
      <c r="K21" s="207" t="s">
        <v>357</v>
      </c>
      <c r="L21" s="185" t="s">
        <v>251</v>
      </c>
      <c r="M21" s="191" t="s">
        <v>785</v>
      </c>
      <c r="N21" s="185" t="s">
        <v>786</v>
      </c>
      <c r="O21" s="185" t="s">
        <v>787</v>
      </c>
      <c r="P21" s="185" t="s">
        <v>368</v>
      </c>
      <c r="Q21" s="185" t="s">
        <v>332</v>
      </c>
      <c r="R21" s="185" t="s">
        <v>359</v>
      </c>
      <c r="S21" s="185" t="s">
        <v>1638</v>
      </c>
      <c r="T21" s="185" t="s">
        <v>360</v>
      </c>
      <c r="U21" s="208" t="s">
        <v>316</v>
      </c>
      <c r="V21" s="209">
        <v>0.2</v>
      </c>
      <c r="W21" s="208" t="s">
        <v>51</v>
      </c>
      <c r="X21" s="209">
        <v>1</v>
      </c>
      <c r="Y21" s="66" t="s">
        <v>273</v>
      </c>
      <c r="Z21" s="185" t="s">
        <v>788</v>
      </c>
      <c r="AA21" s="208" t="s">
        <v>316</v>
      </c>
      <c r="AB21" s="213">
        <v>1.2700799999999998E-2</v>
      </c>
      <c r="AC21" s="208" t="s">
        <v>51</v>
      </c>
      <c r="AD21" s="213">
        <v>1</v>
      </c>
      <c r="AE21" s="66" t="s">
        <v>273</v>
      </c>
      <c r="AF21" s="185" t="s">
        <v>789</v>
      </c>
      <c r="AG21" s="206" t="s">
        <v>363</v>
      </c>
      <c r="AH21" s="210" t="s">
        <v>2115</v>
      </c>
      <c r="AI21" s="210" t="s">
        <v>1985</v>
      </c>
      <c r="AJ21" s="210" t="s">
        <v>1986</v>
      </c>
      <c r="AK21" s="210" t="s">
        <v>2095</v>
      </c>
      <c r="AL21" s="214" t="s">
        <v>1987</v>
      </c>
      <c r="AM21" s="214" t="s">
        <v>2106</v>
      </c>
      <c r="AN21" s="185" t="s">
        <v>1190</v>
      </c>
      <c r="AO21" s="185" t="s">
        <v>1629</v>
      </c>
      <c r="AP21" s="185" t="s">
        <v>1191</v>
      </c>
      <c r="AQ21" s="186">
        <v>43496</v>
      </c>
      <c r="AR21" s="187" t="s">
        <v>544</v>
      </c>
      <c r="AS21" s="188" t="s">
        <v>772</v>
      </c>
      <c r="AT21" s="189">
        <v>43594</v>
      </c>
      <c r="AU21" s="190" t="s">
        <v>433</v>
      </c>
      <c r="AV21" s="191" t="s">
        <v>790</v>
      </c>
      <c r="AW21" s="189">
        <v>43787</v>
      </c>
      <c r="AX21" s="187" t="s">
        <v>338</v>
      </c>
      <c r="AY21" s="188" t="s">
        <v>774</v>
      </c>
      <c r="AZ21" s="189">
        <v>43916</v>
      </c>
      <c r="BA21" s="190" t="s">
        <v>338</v>
      </c>
      <c r="BB21" s="191" t="s">
        <v>1192</v>
      </c>
      <c r="BC21" s="189">
        <v>44169</v>
      </c>
      <c r="BD21" s="187" t="s">
        <v>465</v>
      </c>
      <c r="BE21" s="188" t="s">
        <v>791</v>
      </c>
      <c r="BF21" s="189">
        <v>44249</v>
      </c>
      <c r="BG21" s="190" t="s">
        <v>389</v>
      </c>
      <c r="BH21" s="191" t="s">
        <v>792</v>
      </c>
      <c r="BI21" s="189">
        <v>44448</v>
      </c>
      <c r="BJ21" s="187" t="s">
        <v>465</v>
      </c>
      <c r="BK21" s="188" t="s">
        <v>793</v>
      </c>
      <c r="BL21" s="189">
        <v>44546</v>
      </c>
      <c r="BM21" s="190" t="s">
        <v>338</v>
      </c>
      <c r="BN21" s="191" t="s">
        <v>794</v>
      </c>
      <c r="BO21" s="189">
        <v>44834</v>
      </c>
      <c r="BP21" s="187" t="s">
        <v>346</v>
      </c>
      <c r="BQ21" s="188" t="s">
        <v>1156</v>
      </c>
      <c r="BR21" s="189">
        <v>44897</v>
      </c>
      <c r="BS21" s="190" t="s">
        <v>397</v>
      </c>
      <c r="BT21" s="191" t="s">
        <v>1193</v>
      </c>
      <c r="BU21" s="189">
        <v>44897</v>
      </c>
      <c r="BV21" s="187" t="s">
        <v>397</v>
      </c>
      <c r="BW21" s="188" t="s">
        <v>1194</v>
      </c>
      <c r="BX21" s="189" t="s">
        <v>352</v>
      </c>
      <c r="BY21" s="190" t="s">
        <v>353</v>
      </c>
      <c r="BZ21" s="192" t="s">
        <v>352</v>
      </c>
      <c r="CA21" s="2">
        <f>COUNTBLANK(A21:BZ21)</f>
        <v>2</v>
      </c>
      <c r="CB21" s="51" t="s">
        <v>1780</v>
      </c>
      <c r="CC21" s="51" t="s">
        <v>1781</v>
      </c>
      <c r="CD21" s="51" t="s">
        <v>1652</v>
      </c>
      <c r="CE21" s="51" t="s">
        <v>1675</v>
      </c>
      <c r="CF21" s="51" t="s">
        <v>1647</v>
      </c>
      <c r="CG21" s="51" t="s">
        <v>1647</v>
      </c>
      <c r="CH21" s="51" t="s">
        <v>1670</v>
      </c>
      <c r="CI21" s="51" t="s">
        <v>1647</v>
      </c>
      <c r="CJ21" s="51" t="s">
        <v>1675</v>
      </c>
      <c r="CK21" s="51"/>
      <c r="CL21" s="51" t="s">
        <v>1675</v>
      </c>
      <c r="CM21" s="51" t="s">
        <v>1690</v>
      </c>
      <c r="CN21" s="51" t="s">
        <v>1675</v>
      </c>
      <c r="CO21" s="51" t="s">
        <v>1675</v>
      </c>
      <c r="CP21" s="51" t="s">
        <v>1675</v>
      </c>
      <c r="CQ21" s="51" t="s">
        <v>1675</v>
      </c>
      <c r="CR21" s="51" t="s">
        <v>1699</v>
      </c>
      <c r="CS21" s="51" t="s">
        <v>1675</v>
      </c>
      <c r="CT21" s="51" t="s">
        <v>1675</v>
      </c>
      <c r="CU21" s="51" t="s">
        <v>1675</v>
      </c>
      <c r="CV21" s="51" t="s">
        <v>1675</v>
      </c>
      <c r="CW21" s="51" t="s">
        <v>1675</v>
      </c>
      <c r="CX21" s="51" t="s">
        <v>1675</v>
      </c>
      <c r="CZ21" s="174" t="str">
        <f>J21</f>
        <v>Corrupción</v>
      </c>
      <c r="DA21" s="276" t="str">
        <f>I21</f>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DB21" s="276"/>
      <c r="DC21" s="276"/>
      <c r="DD21" s="276"/>
      <c r="DE21" s="276"/>
      <c r="DF21" s="276"/>
      <c r="DG21" s="276"/>
      <c r="DH21" s="174" t="str">
        <f>Y21</f>
        <v>Extremo</v>
      </c>
      <c r="DI21" s="174" t="str">
        <f t="shared" si="0"/>
        <v>Extremo</v>
      </c>
      <c r="DK21" s="170" t="e">
        <f>SUM(LEN(#REF!)-LEN(SUBSTITUTE(#REF!,"- Preventivo","")))/LEN("- Preventivo")</f>
        <v>#REF!</v>
      </c>
      <c r="DL21" s="170" t="e">
        <f>SUMIFS($DK$12:$DK$99,$A$12:$A$99,A21)</f>
        <v>#REF!</v>
      </c>
      <c r="DM21" s="170" t="e">
        <f>SUM(LEN(#REF!)-LEN(SUBSTITUTE(#REF!,"- Detectivo","")))/LEN("- Detectivo")</f>
        <v>#REF!</v>
      </c>
      <c r="DN21" s="170" t="e">
        <f>SUMIFS($DM$12:$DM$99,$A$12:$A$99,A21)</f>
        <v>#REF!</v>
      </c>
      <c r="DO21" s="170" t="e">
        <f>SUM(LEN(#REF!)-LEN(SUBSTITUTE(#REF!,"- Correctivo","")))/LEN("- Correctivo")</f>
        <v>#REF!</v>
      </c>
      <c r="DP21" s="170" t="e">
        <f>SUMIFS($DO$12:$DO$99,$A$12:$A$99,A21)</f>
        <v>#REF!</v>
      </c>
      <c r="DQ21" s="170" t="e">
        <f t="shared" si="5"/>
        <v>#REF!</v>
      </c>
      <c r="DR21" s="170" t="e">
        <f>SUMIFS($DQ$12:$DQ$99,$A$12:$A$99,A21)</f>
        <v>#REF!</v>
      </c>
      <c r="DS21" s="170" t="e">
        <f>SUM(LEN(#REF!)-LEN(SUBSTITUTE(#REF!,"- Documentado","")))/LEN("- Documentado")</f>
        <v>#REF!</v>
      </c>
      <c r="DT21" s="170" t="e">
        <f>SUM(LEN(#REF!)-LEN(SUBSTITUTE(#REF!,"- Documentado","")))/LEN("- Documentado")</f>
        <v>#REF!</v>
      </c>
      <c r="DU21" s="170" t="e">
        <f>SUMIFS($DS$12:$DS$99,$A$12:$A$99,A21)+SUMIFS($DT$12:$DT$99,$A$12:$A$99,A21)</f>
        <v>#REF!</v>
      </c>
      <c r="DV21" s="170" t="e">
        <f>SUM(LEN(#REF!)-LEN(SUBSTITUTE(#REF!,"- Continua","")))/LEN("- Continua")</f>
        <v>#REF!</v>
      </c>
      <c r="DW21" s="170" t="e">
        <f>SUM(LEN(#REF!)-LEN(SUBSTITUTE(#REF!,"- Continua","")))/LEN("- Continua")</f>
        <v>#REF!</v>
      </c>
      <c r="DX21" s="170" t="e">
        <f>SUMIFS($DV$12:$DV$99,$A$12:$A$99,A21)+SUMIFS($DW$12:$DW$99,$A$12:$A$99,A21)</f>
        <v>#REF!</v>
      </c>
      <c r="DY21" s="170" t="e">
        <f>SUM(LEN(#REF!)-LEN(SUBSTITUTE(#REF!,"- Con registro","")))/LEN("- Con registro")</f>
        <v>#REF!</v>
      </c>
      <c r="DZ21" s="170" t="e">
        <f>SUM(LEN(#REF!)-LEN(SUBSTITUTE(#REF!,"- Con registro","")))/LEN("- Con registro")</f>
        <v>#REF!</v>
      </c>
      <c r="EA21" s="170" t="e">
        <f>SUMIFS($DY$12:$DY$99,$A$12:$A$99,A21)+SUMIFS($DZ$12:$DZ$99,$A$12:$A$99,A21)</f>
        <v>#REF!</v>
      </c>
      <c r="EB21" s="173" t="e">
        <f t="shared" si="6"/>
        <v>#REF!</v>
      </c>
      <c r="EC21" s="173" t="e">
        <f t="shared" si="7"/>
        <v>#REF!</v>
      </c>
      <c r="ED21" s="215" t="e">
        <f t="shared" si="8"/>
        <v>#REF!</v>
      </c>
      <c r="EE21" s="277" t="e">
        <f t="shared" si="9"/>
        <v>#REF!</v>
      </c>
      <c r="EF21" s="277"/>
      <c r="EG21" s="277"/>
      <c r="EH21" s="277"/>
      <c r="EI21" s="277"/>
      <c r="EJ21" s="277"/>
      <c r="EK21" s="277"/>
      <c r="EL21" s="277"/>
      <c r="EM21" s="277"/>
      <c r="EN21" s="277"/>
      <c r="EP21" s="201" t="str">
        <f t="shared" si="10"/>
        <v/>
      </c>
      <c r="EQ21" s="202" t="str">
        <f t="shared" si="11"/>
        <v/>
      </c>
      <c r="ER21" s="170" t="str">
        <f t="shared" si="12"/>
        <v/>
      </c>
      <c r="ES21" s="170" t="str">
        <f>IF(ER21="","",CONCATENATE("ID_",G21,": ",I21))</f>
        <v/>
      </c>
      <c r="ET21" s="170" t="str">
        <f>IF(ES21="","",CONCATENATE("Ajuste en ",VLOOKUP(EP21,AQ21:BZ21,(MATCH(EP21,AQ21:BZ21,10)+1))," en el Mapa de riesgos de ",A21))</f>
        <v/>
      </c>
      <c r="EU21" s="170" t="str">
        <f>IF(ET21="","",CONCATENATE("Solicitud de cambio realizada y aprobada por la ",L21," a través del Aplicativo DARUMA"))</f>
        <v/>
      </c>
    </row>
    <row r="22" spans="1:151" ht="399.95" customHeight="1" x14ac:dyDescent="0.2">
      <c r="A22" s="206" t="s">
        <v>1176</v>
      </c>
      <c r="B22" s="185" t="s">
        <v>1177</v>
      </c>
      <c r="C22" s="185" t="s">
        <v>1178</v>
      </c>
      <c r="D22" s="206" t="s">
        <v>1625</v>
      </c>
      <c r="E22" s="207" t="s">
        <v>38</v>
      </c>
      <c r="F22" s="185" t="s">
        <v>1195</v>
      </c>
      <c r="G22" s="207">
        <v>125</v>
      </c>
      <c r="H22" s="207" t="s">
        <v>1799</v>
      </c>
      <c r="I22" s="176" t="s">
        <v>795</v>
      </c>
      <c r="J22" s="206" t="s">
        <v>35</v>
      </c>
      <c r="K22" s="207" t="s">
        <v>365</v>
      </c>
      <c r="L22" s="185" t="s">
        <v>251</v>
      </c>
      <c r="M22" s="191" t="s">
        <v>796</v>
      </c>
      <c r="N22" s="185" t="s">
        <v>797</v>
      </c>
      <c r="O22" s="185" t="s">
        <v>798</v>
      </c>
      <c r="P22" s="185" t="s">
        <v>368</v>
      </c>
      <c r="Q22" s="185" t="s">
        <v>332</v>
      </c>
      <c r="R22" s="185" t="s">
        <v>614</v>
      </c>
      <c r="S22" s="185" t="s">
        <v>1638</v>
      </c>
      <c r="T22" s="185" t="s">
        <v>360</v>
      </c>
      <c r="U22" s="208" t="s">
        <v>318</v>
      </c>
      <c r="V22" s="209">
        <v>0.8</v>
      </c>
      <c r="W22" s="208" t="s">
        <v>121</v>
      </c>
      <c r="X22" s="209">
        <v>0.4</v>
      </c>
      <c r="Y22" s="66" t="s">
        <v>84</v>
      </c>
      <c r="Z22" s="185" t="s">
        <v>799</v>
      </c>
      <c r="AA22" s="208" t="s">
        <v>316</v>
      </c>
      <c r="AB22" s="213">
        <v>6.6395327975423963E-4</v>
      </c>
      <c r="AC22" s="208" t="s">
        <v>121</v>
      </c>
      <c r="AD22" s="213">
        <v>0.22500000000000003</v>
      </c>
      <c r="AE22" s="66" t="s">
        <v>271</v>
      </c>
      <c r="AF22" s="185" t="s">
        <v>800</v>
      </c>
      <c r="AG22" s="206" t="s">
        <v>337</v>
      </c>
      <c r="AH22" s="185" t="s">
        <v>1973</v>
      </c>
      <c r="AI22" s="185" t="s">
        <v>1973</v>
      </c>
      <c r="AJ22" s="185" t="s">
        <v>1973</v>
      </c>
      <c r="AK22" s="185" t="s">
        <v>1973</v>
      </c>
      <c r="AL22" s="185" t="s">
        <v>1973</v>
      </c>
      <c r="AM22" s="185" t="s">
        <v>1973</v>
      </c>
      <c r="AN22" s="185" t="s">
        <v>1196</v>
      </c>
      <c r="AO22" s="185" t="s">
        <v>1630</v>
      </c>
      <c r="AP22" s="185" t="s">
        <v>1197</v>
      </c>
      <c r="AQ22" s="186">
        <v>43347</v>
      </c>
      <c r="AR22" s="187" t="s">
        <v>338</v>
      </c>
      <c r="AS22" s="188" t="s">
        <v>405</v>
      </c>
      <c r="AT22" s="189">
        <v>43594</v>
      </c>
      <c r="AU22" s="190" t="s">
        <v>433</v>
      </c>
      <c r="AV22" s="191" t="s">
        <v>801</v>
      </c>
      <c r="AW22" s="189">
        <v>43787</v>
      </c>
      <c r="AX22" s="187" t="s">
        <v>338</v>
      </c>
      <c r="AY22" s="188" t="s">
        <v>802</v>
      </c>
      <c r="AZ22" s="189">
        <v>43916</v>
      </c>
      <c r="BA22" s="190" t="s">
        <v>338</v>
      </c>
      <c r="BB22" s="191" t="s">
        <v>803</v>
      </c>
      <c r="BC22" s="189">
        <v>44169</v>
      </c>
      <c r="BD22" s="187" t="s">
        <v>465</v>
      </c>
      <c r="BE22" s="188" t="s">
        <v>804</v>
      </c>
      <c r="BF22" s="189">
        <v>44249</v>
      </c>
      <c r="BG22" s="190" t="s">
        <v>389</v>
      </c>
      <c r="BH22" s="191" t="s">
        <v>805</v>
      </c>
      <c r="BI22" s="189">
        <v>44552</v>
      </c>
      <c r="BJ22" s="187" t="s">
        <v>338</v>
      </c>
      <c r="BK22" s="188" t="s">
        <v>806</v>
      </c>
      <c r="BL22" s="189">
        <v>44740</v>
      </c>
      <c r="BM22" s="190" t="s">
        <v>465</v>
      </c>
      <c r="BN22" s="191" t="s">
        <v>1141</v>
      </c>
      <c r="BO22" s="189">
        <v>44834</v>
      </c>
      <c r="BP22" s="187" t="s">
        <v>387</v>
      </c>
      <c r="BQ22" s="188" t="s">
        <v>1157</v>
      </c>
      <c r="BR22" s="189">
        <v>44897</v>
      </c>
      <c r="BS22" s="190" t="s">
        <v>344</v>
      </c>
      <c r="BT22" s="191" t="s">
        <v>1198</v>
      </c>
      <c r="BU22" s="189" t="s">
        <v>352</v>
      </c>
      <c r="BV22" s="187" t="s">
        <v>353</v>
      </c>
      <c r="BW22" s="188" t="s">
        <v>352</v>
      </c>
      <c r="BX22" s="189" t="s">
        <v>352</v>
      </c>
      <c r="BY22" s="190" t="s">
        <v>353</v>
      </c>
      <c r="BZ22" s="192" t="s">
        <v>352</v>
      </c>
      <c r="CA22" s="2">
        <f>COUNTBLANK(A22:BZ22)</f>
        <v>4</v>
      </c>
      <c r="CB22" s="51" t="s">
        <v>1780</v>
      </c>
      <c r="CC22" s="51" t="s">
        <v>1781</v>
      </c>
      <c r="CD22" s="51" t="s">
        <v>1652</v>
      </c>
      <c r="CE22" s="51" t="s">
        <v>1675</v>
      </c>
      <c r="CF22" s="51" t="s">
        <v>1647</v>
      </c>
      <c r="CG22" s="51" t="s">
        <v>1647</v>
      </c>
      <c r="CH22" s="51" t="s">
        <v>1670</v>
      </c>
      <c r="CI22" s="51" t="s">
        <v>1647</v>
      </c>
      <c r="CJ22" s="51" t="s">
        <v>1675</v>
      </c>
      <c r="CK22" s="51"/>
      <c r="CL22" s="51" t="s">
        <v>1675</v>
      </c>
      <c r="CM22" s="51" t="s">
        <v>1675</v>
      </c>
      <c r="CN22" s="51" t="s">
        <v>1675</v>
      </c>
      <c r="CO22" s="51" t="s">
        <v>1675</v>
      </c>
      <c r="CP22" s="51" t="s">
        <v>1675</v>
      </c>
      <c r="CQ22" s="51" t="s">
        <v>1675</v>
      </c>
      <c r="CR22" s="51" t="s">
        <v>1697</v>
      </c>
      <c r="CS22" s="51" t="s">
        <v>1675</v>
      </c>
      <c r="CT22" s="51"/>
      <c r="CU22" s="51"/>
      <c r="CV22" s="51"/>
      <c r="CW22" s="51"/>
      <c r="CX22" s="51" t="s">
        <v>1675</v>
      </c>
      <c r="CZ22" s="174" t="str">
        <f>J22</f>
        <v>Gestión de procesos</v>
      </c>
      <c r="DA22" s="276" t="str">
        <f>I22</f>
        <v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v>
      </c>
      <c r="DB22" s="276"/>
      <c r="DC22" s="276"/>
      <c r="DD22" s="276"/>
      <c r="DE22" s="276"/>
      <c r="DF22" s="276"/>
      <c r="DG22" s="276"/>
      <c r="DH22" s="174" t="str">
        <f>Y22</f>
        <v>Moderado</v>
      </c>
      <c r="DI22" s="174" t="str">
        <f t="shared" si="0"/>
        <v>Bajo</v>
      </c>
      <c r="DK22" s="170" t="e">
        <f>SUM(LEN(#REF!)-LEN(SUBSTITUTE(#REF!,"- Preventivo","")))/LEN("- Preventivo")</f>
        <v>#REF!</v>
      </c>
      <c r="DL22" s="170" t="e">
        <f>SUMIFS($DK$12:$DK$99,$A$12:$A$99,A22)</f>
        <v>#REF!</v>
      </c>
      <c r="DM22" s="170" t="e">
        <f>SUM(LEN(#REF!)-LEN(SUBSTITUTE(#REF!,"- Detectivo","")))/LEN("- Detectivo")</f>
        <v>#REF!</v>
      </c>
      <c r="DN22" s="170" t="e">
        <f>SUMIFS($DM$12:$DM$99,$A$12:$A$99,A22)</f>
        <v>#REF!</v>
      </c>
      <c r="DO22" s="170" t="e">
        <f>SUM(LEN(#REF!)-LEN(SUBSTITUTE(#REF!,"- Correctivo","")))/LEN("- Correctivo")</f>
        <v>#REF!</v>
      </c>
      <c r="DP22" s="170" t="e">
        <f>SUMIFS($DO$12:$DO$99,$A$12:$A$99,A22)</f>
        <v>#REF!</v>
      </c>
      <c r="DQ22" s="170" t="e">
        <f t="shared" si="5"/>
        <v>#REF!</v>
      </c>
      <c r="DR22" s="170" t="e">
        <f>SUMIFS($DQ$12:$DQ$99,$A$12:$A$99,A22)</f>
        <v>#REF!</v>
      </c>
      <c r="DS22" s="170" t="e">
        <f>SUM(LEN(#REF!)-LEN(SUBSTITUTE(#REF!,"- Documentado","")))/LEN("- Documentado")</f>
        <v>#REF!</v>
      </c>
      <c r="DT22" s="170" t="e">
        <f>SUM(LEN(#REF!)-LEN(SUBSTITUTE(#REF!,"- Documentado","")))/LEN("- Documentado")</f>
        <v>#REF!</v>
      </c>
      <c r="DU22" s="170" t="e">
        <f>SUMIFS($DS$12:$DS$99,$A$12:$A$99,A22)+SUMIFS($DT$12:$DT$99,$A$12:$A$99,A22)</f>
        <v>#REF!</v>
      </c>
      <c r="DV22" s="170" t="e">
        <f>SUM(LEN(#REF!)-LEN(SUBSTITUTE(#REF!,"- Continua","")))/LEN("- Continua")</f>
        <v>#REF!</v>
      </c>
      <c r="DW22" s="170" t="e">
        <f>SUM(LEN(#REF!)-LEN(SUBSTITUTE(#REF!,"- Continua","")))/LEN("- Continua")</f>
        <v>#REF!</v>
      </c>
      <c r="DX22" s="170" t="e">
        <f>SUMIFS($DV$12:$DV$99,$A$12:$A$99,A22)+SUMIFS($DW$12:$DW$99,$A$12:$A$99,A22)</f>
        <v>#REF!</v>
      </c>
      <c r="DY22" s="170" t="e">
        <f>SUM(LEN(#REF!)-LEN(SUBSTITUTE(#REF!,"- Con registro","")))/LEN("- Con registro")</f>
        <v>#REF!</v>
      </c>
      <c r="DZ22" s="170" t="e">
        <f>SUM(LEN(#REF!)-LEN(SUBSTITUTE(#REF!,"- Con registro","")))/LEN("- Con registro")</f>
        <v>#REF!</v>
      </c>
      <c r="EA22" s="170" t="e">
        <f>SUMIFS($DY$12:$DY$99,$A$12:$A$99,A22)+SUMIFS($DZ$12:$DZ$99,$A$12:$A$99,A22)</f>
        <v>#REF!</v>
      </c>
      <c r="EB22" s="173" t="e">
        <f t="shared" si="6"/>
        <v>#REF!</v>
      </c>
      <c r="EC22" s="173" t="e">
        <f t="shared" si="7"/>
        <v>#REF!</v>
      </c>
      <c r="ED22" s="215" t="e">
        <f t="shared" si="8"/>
        <v>#REF!</v>
      </c>
      <c r="EE22" s="277" t="e">
        <f t="shared" si="9"/>
        <v>#REF!</v>
      </c>
      <c r="EF22" s="277"/>
      <c r="EG22" s="277"/>
      <c r="EH22" s="277"/>
      <c r="EI22" s="277"/>
      <c r="EJ22" s="277"/>
      <c r="EK22" s="277"/>
      <c r="EL22" s="277"/>
      <c r="EM22" s="277"/>
      <c r="EN22" s="277"/>
      <c r="EP22" s="201" t="str">
        <f t="shared" si="10"/>
        <v/>
      </c>
      <c r="EQ22" s="202" t="str">
        <f t="shared" si="11"/>
        <v/>
      </c>
      <c r="ER22" s="170" t="str">
        <f t="shared" si="12"/>
        <v/>
      </c>
      <c r="ES22" s="170" t="str">
        <f>IF(ER22="","",CONCATENATE("ID_",G22,": ",I22))</f>
        <v/>
      </c>
      <c r="ET22" s="170" t="str">
        <f>IF(ES22="","",CONCATENATE("Ajuste en ",VLOOKUP(EP22,AQ22:BZ22,(MATCH(EP22,AQ22:BZ22,10)+1))," en el Mapa de riesgos de ",A22))</f>
        <v/>
      </c>
      <c r="EU22" s="170" t="str">
        <f>IF(ET22="","",CONCATENATE("Solicitud de cambio realizada y aprobada por la ",L22," a través del Aplicativo DARUMA"))</f>
        <v/>
      </c>
    </row>
    <row r="23" spans="1:151" ht="399.95" customHeight="1" x14ac:dyDescent="0.2">
      <c r="A23" s="206" t="s">
        <v>1176</v>
      </c>
      <c r="B23" s="185" t="s">
        <v>1177</v>
      </c>
      <c r="C23" s="185" t="s">
        <v>1178</v>
      </c>
      <c r="D23" s="206" t="s">
        <v>1625</v>
      </c>
      <c r="E23" s="207" t="s">
        <v>38</v>
      </c>
      <c r="F23" s="185" t="s">
        <v>1199</v>
      </c>
      <c r="G23" s="207">
        <v>122</v>
      </c>
      <c r="H23" s="207" t="s">
        <v>1800</v>
      </c>
      <c r="I23" s="176" t="s">
        <v>807</v>
      </c>
      <c r="J23" s="206" t="s">
        <v>63</v>
      </c>
      <c r="K23" s="207" t="s">
        <v>357</v>
      </c>
      <c r="L23" s="185" t="s">
        <v>251</v>
      </c>
      <c r="M23" s="191" t="s">
        <v>808</v>
      </c>
      <c r="N23" s="185" t="s">
        <v>809</v>
      </c>
      <c r="O23" s="185" t="s">
        <v>810</v>
      </c>
      <c r="P23" s="185" t="s">
        <v>368</v>
      </c>
      <c r="Q23" s="185" t="s">
        <v>332</v>
      </c>
      <c r="R23" s="185" t="s">
        <v>359</v>
      </c>
      <c r="S23" s="185" t="s">
        <v>1638</v>
      </c>
      <c r="T23" s="210" t="s">
        <v>360</v>
      </c>
      <c r="U23" s="208" t="s">
        <v>316</v>
      </c>
      <c r="V23" s="209">
        <v>0.2</v>
      </c>
      <c r="W23" s="208" t="s">
        <v>77</v>
      </c>
      <c r="X23" s="209">
        <v>0.8</v>
      </c>
      <c r="Y23" s="66" t="s">
        <v>272</v>
      </c>
      <c r="Z23" s="185" t="s">
        <v>518</v>
      </c>
      <c r="AA23" s="208" t="s">
        <v>316</v>
      </c>
      <c r="AB23" s="213">
        <v>3.5279999999999992E-2</v>
      </c>
      <c r="AC23" s="208" t="s">
        <v>77</v>
      </c>
      <c r="AD23" s="213">
        <v>0.8</v>
      </c>
      <c r="AE23" s="66" t="s">
        <v>272</v>
      </c>
      <c r="AF23" s="185" t="s">
        <v>811</v>
      </c>
      <c r="AG23" s="206" t="s">
        <v>363</v>
      </c>
      <c r="AH23" s="210" t="s">
        <v>1988</v>
      </c>
      <c r="AI23" s="210" t="s">
        <v>1989</v>
      </c>
      <c r="AJ23" s="210" t="s">
        <v>1990</v>
      </c>
      <c r="AK23" s="210" t="s">
        <v>1991</v>
      </c>
      <c r="AL23" s="214" t="s">
        <v>1992</v>
      </c>
      <c r="AM23" s="214" t="s">
        <v>2008</v>
      </c>
      <c r="AN23" s="185" t="s">
        <v>1200</v>
      </c>
      <c r="AO23" s="185" t="s">
        <v>1631</v>
      </c>
      <c r="AP23" s="185" t="s">
        <v>1201</v>
      </c>
      <c r="AQ23" s="186">
        <v>43496</v>
      </c>
      <c r="AR23" s="187" t="s">
        <v>338</v>
      </c>
      <c r="AS23" s="188" t="s">
        <v>405</v>
      </c>
      <c r="AT23" s="189">
        <v>43594</v>
      </c>
      <c r="AU23" s="190" t="s">
        <v>433</v>
      </c>
      <c r="AV23" s="191" t="s">
        <v>812</v>
      </c>
      <c r="AW23" s="189">
        <v>43916</v>
      </c>
      <c r="AX23" s="187" t="s">
        <v>397</v>
      </c>
      <c r="AY23" s="188" t="s">
        <v>802</v>
      </c>
      <c r="AZ23" s="189">
        <v>44169</v>
      </c>
      <c r="BA23" s="190" t="s">
        <v>465</v>
      </c>
      <c r="BB23" s="191" t="s">
        <v>813</v>
      </c>
      <c r="BC23" s="189">
        <v>44249</v>
      </c>
      <c r="BD23" s="187" t="s">
        <v>389</v>
      </c>
      <c r="BE23" s="188" t="s">
        <v>814</v>
      </c>
      <c r="BF23" s="189">
        <v>44448</v>
      </c>
      <c r="BG23" s="190" t="s">
        <v>465</v>
      </c>
      <c r="BH23" s="191" t="s">
        <v>815</v>
      </c>
      <c r="BI23" s="189">
        <v>44546</v>
      </c>
      <c r="BJ23" s="187" t="s">
        <v>338</v>
      </c>
      <c r="BK23" s="188" t="s">
        <v>816</v>
      </c>
      <c r="BL23" s="189">
        <v>44599</v>
      </c>
      <c r="BM23" s="190" t="s">
        <v>465</v>
      </c>
      <c r="BN23" s="191" t="s">
        <v>1142</v>
      </c>
      <c r="BO23" s="189">
        <v>44721</v>
      </c>
      <c r="BP23" s="187" t="s">
        <v>465</v>
      </c>
      <c r="BQ23" s="188" t="s">
        <v>1143</v>
      </c>
      <c r="BR23" s="189">
        <v>44897</v>
      </c>
      <c r="BS23" s="190" t="s">
        <v>397</v>
      </c>
      <c r="BT23" s="191" t="s">
        <v>1202</v>
      </c>
      <c r="BU23" s="189" t="s">
        <v>352</v>
      </c>
      <c r="BV23" s="187" t="s">
        <v>353</v>
      </c>
      <c r="BW23" s="188" t="s">
        <v>352</v>
      </c>
      <c r="BX23" s="189" t="s">
        <v>352</v>
      </c>
      <c r="BY23" s="190" t="s">
        <v>353</v>
      </c>
      <c r="BZ23" s="192" t="s">
        <v>352</v>
      </c>
      <c r="CA23" s="2">
        <f>COUNTBLANK(A23:BZ23)</f>
        <v>4</v>
      </c>
      <c r="CB23" s="51" t="s">
        <v>1780</v>
      </c>
      <c r="CC23" s="51" t="s">
        <v>1781</v>
      </c>
      <c r="CD23" s="51" t="s">
        <v>1652</v>
      </c>
      <c r="CE23" s="51" t="s">
        <v>1675</v>
      </c>
      <c r="CF23" s="51" t="s">
        <v>1647</v>
      </c>
      <c r="CG23" s="51" t="s">
        <v>1647</v>
      </c>
      <c r="CH23" s="51" t="s">
        <v>1670</v>
      </c>
      <c r="CI23" s="51" t="s">
        <v>1647</v>
      </c>
      <c r="CJ23" s="51" t="s">
        <v>1675</v>
      </c>
      <c r="CK23" s="51"/>
      <c r="CL23" s="51" t="s">
        <v>1675</v>
      </c>
      <c r="CM23" s="51" t="s">
        <v>1690</v>
      </c>
      <c r="CN23" s="51" t="s">
        <v>1675</v>
      </c>
      <c r="CO23" s="51" t="s">
        <v>1675</v>
      </c>
      <c r="CP23" s="51" t="s">
        <v>1675</v>
      </c>
      <c r="CQ23" s="51" t="s">
        <v>1675</v>
      </c>
      <c r="CR23" s="51" t="s">
        <v>1699</v>
      </c>
      <c r="CS23" s="51" t="s">
        <v>1675</v>
      </c>
      <c r="CT23" s="51" t="s">
        <v>1675</v>
      </c>
      <c r="CU23" s="51" t="s">
        <v>1675</v>
      </c>
      <c r="CV23" s="51" t="s">
        <v>1675</v>
      </c>
      <c r="CW23" s="51" t="s">
        <v>1675</v>
      </c>
      <c r="CX23" s="51" t="s">
        <v>1675</v>
      </c>
      <c r="CZ23" s="174" t="str">
        <f>J23</f>
        <v>Corrupción</v>
      </c>
      <c r="DA23" s="276" t="str">
        <f>I23</f>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v>
      </c>
      <c r="DB23" s="276"/>
      <c r="DC23" s="276"/>
      <c r="DD23" s="276"/>
      <c r="DE23" s="276"/>
      <c r="DF23" s="276"/>
      <c r="DG23" s="276"/>
      <c r="DH23" s="174" t="str">
        <f>Y23</f>
        <v>Alto</v>
      </c>
      <c r="DI23" s="174" t="str">
        <f t="shared" si="0"/>
        <v>Alto</v>
      </c>
      <c r="DK23" s="170" t="e">
        <f>SUM(LEN(#REF!)-LEN(SUBSTITUTE(#REF!,"- Preventivo","")))/LEN("- Preventivo")</f>
        <v>#REF!</v>
      </c>
      <c r="DL23" s="170" t="e">
        <f>SUMIFS($DK$12:$DK$99,$A$12:$A$99,A23)</f>
        <v>#REF!</v>
      </c>
      <c r="DM23" s="170" t="e">
        <f>SUM(LEN(#REF!)-LEN(SUBSTITUTE(#REF!,"- Detectivo","")))/LEN("- Detectivo")</f>
        <v>#REF!</v>
      </c>
      <c r="DN23" s="170" t="e">
        <f>SUMIFS($DM$12:$DM$99,$A$12:$A$99,A23)</f>
        <v>#REF!</v>
      </c>
      <c r="DO23" s="170" t="e">
        <f>SUM(LEN(#REF!)-LEN(SUBSTITUTE(#REF!,"- Correctivo","")))/LEN("- Correctivo")</f>
        <v>#REF!</v>
      </c>
      <c r="DP23" s="170" t="e">
        <f>SUMIFS($DO$12:$DO$99,$A$12:$A$99,A23)</f>
        <v>#REF!</v>
      </c>
      <c r="DQ23" s="170" t="e">
        <f t="shared" si="5"/>
        <v>#REF!</v>
      </c>
      <c r="DR23" s="170" t="e">
        <f>SUMIFS($DQ$12:$DQ$99,$A$12:$A$99,A23)</f>
        <v>#REF!</v>
      </c>
      <c r="DS23" s="170" t="e">
        <f>SUM(LEN(#REF!)-LEN(SUBSTITUTE(#REF!,"- Documentado","")))/LEN("- Documentado")</f>
        <v>#REF!</v>
      </c>
      <c r="DT23" s="170" t="e">
        <f>SUM(LEN(#REF!)-LEN(SUBSTITUTE(#REF!,"- Documentado","")))/LEN("- Documentado")</f>
        <v>#REF!</v>
      </c>
      <c r="DU23" s="170" t="e">
        <f>SUMIFS($DS$12:$DS$99,$A$12:$A$99,A23)+SUMIFS($DT$12:$DT$99,$A$12:$A$99,A23)</f>
        <v>#REF!</v>
      </c>
      <c r="DV23" s="170" t="e">
        <f>SUM(LEN(#REF!)-LEN(SUBSTITUTE(#REF!,"- Continua","")))/LEN("- Continua")</f>
        <v>#REF!</v>
      </c>
      <c r="DW23" s="170" t="e">
        <f>SUM(LEN(#REF!)-LEN(SUBSTITUTE(#REF!,"- Continua","")))/LEN("- Continua")</f>
        <v>#REF!</v>
      </c>
      <c r="DX23" s="170" t="e">
        <f>SUMIFS($DV$12:$DV$99,$A$12:$A$99,A23)+SUMIFS($DW$12:$DW$99,$A$12:$A$99,A23)</f>
        <v>#REF!</v>
      </c>
      <c r="DY23" s="170" t="e">
        <f>SUM(LEN(#REF!)-LEN(SUBSTITUTE(#REF!,"- Con registro","")))/LEN("- Con registro")</f>
        <v>#REF!</v>
      </c>
      <c r="DZ23" s="170" t="e">
        <f>SUM(LEN(#REF!)-LEN(SUBSTITUTE(#REF!,"- Con registro","")))/LEN("- Con registro")</f>
        <v>#REF!</v>
      </c>
      <c r="EA23" s="170" t="e">
        <f>SUMIFS($DY$12:$DY$99,$A$12:$A$99,A23)+SUMIFS($DZ$12:$DZ$99,$A$12:$A$99,A23)</f>
        <v>#REF!</v>
      </c>
      <c r="EB23" s="173" t="e">
        <f t="shared" si="6"/>
        <v>#REF!</v>
      </c>
      <c r="EC23" s="173" t="e">
        <f t="shared" si="7"/>
        <v>#REF!</v>
      </c>
      <c r="ED23" s="215" t="e">
        <f t="shared" si="8"/>
        <v>#REF!</v>
      </c>
      <c r="EE23" s="277" t="e">
        <f t="shared" si="9"/>
        <v>#REF!</v>
      </c>
      <c r="EF23" s="277"/>
      <c r="EG23" s="277"/>
      <c r="EH23" s="277"/>
      <c r="EI23" s="277"/>
      <c r="EJ23" s="277"/>
      <c r="EK23" s="277"/>
      <c r="EL23" s="277"/>
      <c r="EM23" s="277"/>
      <c r="EN23" s="277"/>
      <c r="EP23" s="201" t="str">
        <f t="shared" si="10"/>
        <v/>
      </c>
      <c r="EQ23" s="202" t="str">
        <f t="shared" si="11"/>
        <v/>
      </c>
      <c r="ER23" s="170" t="str">
        <f t="shared" si="12"/>
        <v/>
      </c>
      <c r="ES23" s="170" t="str">
        <f>IF(ER23="","",CONCATENATE("ID_",G23,": ",I23))</f>
        <v/>
      </c>
      <c r="ET23" s="170" t="str">
        <f>IF(ES23="","",CONCATENATE("Ajuste en ",VLOOKUP(EP23,AQ23:BZ23,(MATCH(EP23,AQ23:BZ23,10)+1))," en el Mapa de riesgos de ",A23))</f>
        <v/>
      </c>
      <c r="EU23" s="170" t="str">
        <f>IF(ET23="","",CONCATENATE("Solicitud de cambio realizada y aprobada por la ",L23," a través del Aplicativo DARUMA"))</f>
        <v/>
      </c>
    </row>
    <row r="24" spans="1:151" ht="399.95" customHeight="1" x14ac:dyDescent="0.2">
      <c r="A24" s="206" t="s">
        <v>1176</v>
      </c>
      <c r="B24" s="185" t="s">
        <v>1177</v>
      </c>
      <c r="C24" s="185" t="s">
        <v>1178</v>
      </c>
      <c r="D24" s="206" t="s">
        <v>1625</v>
      </c>
      <c r="E24" s="207" t="s">
        <v>38</v>
      </c>
      <c r="F24" s="185" t="s">
        <v>1179</v>
      </c>
      <c r="G24" s="207">
        <v>126</v>
      </c>
      <c r="H24" s="207" t="s">
        <v>1801</v>
      </c>
      <c r="I24" s="176" t="s">
        <v>560</v>
      </c>
      <c r="J24" s="206" t="s">
        <v>35</v>
      </c>
      <c r="K24" s="207" t="s">
        <v>365</v>
      </c>
      <c r="L24" s="211" t="s">
        <v>250</v>
      </c>
      <c r="M24" s="191" t="s">
        <v>561</v>
      </c>
      <c r="N24" s="185" t="s">
        <v>1203</v>
      </c>
      <c r="O24" s="185" t="s">
        <v>562</v>
      </c>
      <c r="P24" s="185" t="s">
        <v>368</v>
      </c>
      <c r="Q24" s="185" t="s">
        <v>419</v>
      </c>
      <c r="R24" s="185" t="s">
        <v>359</v>
      </c>
      <c r="S24" s="185" t="s">
        <v>1638</v>
      </c>
      <c r="T24" s="185" t="s">
        <v>360</v>
      </c>
      <c r="U24" s="208" t="s">
        <v>317</v>
      </c>
      <c r="V24" s="209">
        <v>0.6</v>
      </c>
      <c r="W24" s="208" t="s">
        <v>121</v>
      </c>
      <c r="X24" s="209">
        <v>0.4</v>
      </c>
      <c r="Y24" s="66" t="s">
        <v>84</v>
      </c>
      <c r="Z24" s="185" t="s">
        <v>563</v>
      </c>
      <c r="AA24" s="208" t="s">
        <v>314</v>
      </c>
      <c r="AB24" s="213">
        <v>0.252</v>
      </c>
      <c r="AC24" s="208" t="s">
        <v>315</v>
      </c>
      <c r="AD24" s="213">
        <v>0.16875000000000001</v>
      </c>
      <c r="AE24" s="66" t="s">
        <v>271</v>
      </c>
      <c r="AF24" s="185" t="s">
        <v>564</v>
      </c>
      <c r="AG24" s="206" t="s">
        <v>337</v>
      </c>
      <c r="AH24" s="185" t="s">
        <v>1973</v>
      </c>
      <c r="AI24" s="185" t="s">
        <v>1973</v>
      </c>
      <c r="AJ24" s="185" t="s">
        <v>1973</v>
      </c>
      <c r="AK24" s="185" t="s">
        <v>1973</v>
      </c>
      <c r="AL24" s="185" t="s">
        <v>1973</v>
      </c>
      <c r="AM24" s="185" t="s">
        <v>1973</v>
      </c>
      <c r="AN24" s="185" t="s">
        <v>1204</v>
      </c>
      <c r="AO24" s="185" t="s">
        <v>1632</v>
      </c>
      <c r="AP24" s="185" t="s">
        <v>1205</v>
      </c>
      <c r="AQ24" s="186">
        <v>43496</v>
      </c>
      <c r="AR24" s="187" t="s">
        <v>338</v>
      </c>
      <c r="AS24" s="188" t="s">
        <v>373</v>
      </c>
      <c r="AT24" s="189">
        <v>43594</v>
      </c>
      <c r="AU24" s="190" t="s">
        <v>338</v>
      </c>
      <c r="AV24" s="191" t="s">
        <v>556</v>
      </c>
      <c r="AW24" s="189">
        <v>43998</v>
      </c>
      <c r="AX24" s="187" t="s">
        <v>338</v>
      </c>
      <c r="AY24" s="188" t="s">
        <v>565</v>
      </c>
      <c r="AZ24" s="189">
        <v>44076</v>
      </c>
      <c r="BA24" s="190" t="s">
        <v>346</v>
      </c>
      <c r="BB24" s="191" t="s">
        <v>559</v>
      </c>
      <c r="BC24" s="189">
        <v>44168</v>
      </c>
      <c r="BD24" s="187" t="s">
        <v>433</v>
      </c>
      <c r="BE24" s="188" t="s">
        <v>558</v>
      </c>
      <c r="BF24" s="189">
        <v>44250</v>
      </c>
      <c r="BG24" s="190" t="s">
        <v>528</v>
      </c>
      <c r="BH24" s="191" t="s">
        <v>566</v>
      </c>
      <c r="BI24" s="189">
        <v>44543</v>
      </c>
      <c r="BJ24" s="187" t="s">
        <v>544</v>
      </c>
      <c r="BK24" s="188" t="s">
        <v>567</v>
      </c>
      <c r="BL24" s="189">
        <v>44889</v>
      </c>
      <c r="BM24" s="190" t="s">
        <v>349</v>
      </c>
      <c r="BN24" s="191" t="s">
        <v>1206</v>
      </c>
      <c r="BO24" s="189">
        <v>44897</v>
      </c>
      <c r="BP24" s="187" t="s">
        <v>397</v>
      </c>
      <c r="BQ24" s="188" t="s">
        <v>1207</v>
      </c>
      <c r="BR24" s="189" t="s">
        <v>352</v>
      </c>
      <c r="BS24" s="190" t="s">
        <v>353</v>
      </c>
      <c r="BT24" s="191" t="s">
        <v>352</v>
      </c>
      <c r="BU24" s="189" t="s">
        <v>352</v>
      </c>
      <c r="BV24" s="187" t="s">
        <v>353</v>
      </c>
      <c r="BW24" s="188" t="s">
        <v>352</v>
      </c>
      <c r="BX24" s="189" t="s">
        <v>352</v>
      </c>
      <c r="BY24" s="190" t="s">
        <v>353</v>
      </c>
      <c r="BZ24" s="192" t="s">
        <v>352</v>
      </c>
      <c r="CA24" s="2">
        <f>COUNTBLANK(A24:BZ24)</f>
        <v>6</v>
      </c>
      <c r="CB24" s="51" t="s">
        <v>1782</v>
      </c>
      <c r="CC24" s="51" t="s">
        <v>1783</v>
      </c>
      <c r="CD24" s="51" t="s">
        <v>1652</v>
      </c>
      <c r="CE24" s="51" t="s">
        <v>1649</v>
      </c>
      <c r="CF24" s="51" t="s">
        <v>1647</v>
      </c>
      <c r="CG24" s="51" t="s">
        <v>1647</v>
      </c>
      <c r="CH24" s="51" t="s">
        <v>1670</v>
      </c>
      <c r="CI24" s="51" t="s">
        <v>1647</v>
      </c>
      <c r="CJ24" s="51" t="s">
        <v>1675</v>
      </c>
      <c r="CK24" s="51"/>
      <c r="CL24" s="51" t="s">
        <v>1675</v>
      </c>
      <c r="CM24" s="51" t="s">
        <v>1675</v>
      </c>
      <c r="CN24" s="51" t="s">
        <v>1675</v>
      </c>
      <c r="CO24" s="51" t="s">
        <v>1675</v>
      </c>
      <c r="CP24" s="51" t="s">
        <v>1675</v>
      </c>
      <c r="CQ24" s="51" t="s">
        <v>1675</v>
      </c>
      <c r="CR24" s="51" t="s">
        <v>1697</v>
      </c>
      <c r="CS24" s="51" t="s">
        <v>1675</v>
      </c>
      <c r="CT24" s="51" t="s">
        <v>1675</v>
      </c>
      <c r="CU24" s="51" t="s">
        <v>1675</v>
      </c>
      <c r="CV24" s="51" t="s">
        <v>1675</v>
      </c>
      <c r="CW24" s="51" t="s">
        <v>1675</v>
      </c>
      <c r="CX24" s="51" t="s">
        <v>1675</v>
      </c>
      <c r="CZ24" s="174" t="str">
        <f>J24</f>
        <v>Gestión de procesos</v>
      </c>
      <c r="DA24" s="276" t="str">
        <f>I24</f>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v>
      </c>
      <c r="DB24" s="276"/>
      <c r="DC24" s="276"/>
      <c r="DD24" s="276"/>
      <c r="DE24" s="276"/>
      <c r="DF24" s="276"/>
      <c r="DG24" s="276"/>
      <c r="DH24" s="174" t="str">
        <f>Y24</f>
        <v>Moderado</v>
      </c>
      <c r="DI24" s="174" t="str">
        <f t="shared" si="0"/>
        <v>Bajo</v>
      </c>
      <c r="DK24" s="170" t="e">
        <f>SUM(LEN(#REF!)-LEN(SUBSTITUTE(#REF!,"- Preventivo","")))/LEN("- Preventivo")</f>
        <v>#REF!</v>
      </c>
      <c r="DL24" s="170" t="e">
        <f>SUMIFS($DK$12:$DK$99,$A$12:$A$99,A24)</f>
        <v>#REF!</v>
      </c>
      <c r="DM24" s="170" t="e">
        <f>SUM(LEN(#REF!)-LEN(SUBSTITUTE(#REF!,"- Detectivo","")))/LEN("- Detectivo")</f>
        <v>#REF!</v>
      </c>
      <c r="DN24" s="170" t="e">
        <f>SUMIFS($DM$12:$DM$99,$A$12:$A$99,A24)</f>
        <v>#REF!</v>
      </c>
      <c r="DO24" s="170" t="e">
        <f>SUM(LEN(#REF!)-LEN(SUBSTITUTE(#REF!,"- Correctivo","")))/LEN("- Correctivo")</f>
        <v>#REF!</v>
      </c>
      <c r="DP24" s="170" t="e">
        <f>SUMIFS($DO$12:$DO$99,$A$12:$A$99,A24)</f>
        <v>#REF!</v>
      </c>
      <c r="DQ24" s="170" t="e">
        <f t="shared" si="5"/>
        <v>#REF!</v>
      </c>
      <c r="DR24" s="170" t="e">
        <f>SUMIFS($DQ$12:$DQ$99,$A$12:$A$99,A24)</f>
        <v>#REF!</v>
      </c>
      <c r="DS24" s="170" t="e">
        <f>SUM(LEN(#REF!)-LEN(SUBSTITUTE(#REF!,"- Documentado","")))/LEN("- Documentado")</f>
        <v>#REF!</v>
      </c>
      <c r="DT24" s="170" t="e">
        <f>SUM(LEN(#REF!)-LEN(SUBSTITUTE(#REF!,"- Documentado","")))/LEN("- Documentado")</f>
        <v>#REF!</v>
      </c>
      <c r="DU24" s="170" t="e">
        <f>SUMIFS($DS$12:$DS$99,$A$12:$A$99,A24)+SUMIFS($DT$12:$DT$99,$A$12:$A$99,A24)</f>
        <v>#REF!</v>
      </c>
      <c r="DV24" s="170" t="e">
        <f>SUM(LEN(#REF!)-LEN(SUBSTITUTE(#REF!,"- Continua","")))/LEN("- Continua")</f>
        <v>#REF!</v>
      </c>
      <c r="DW24" s="170" t="e">
        <f>SUM(LEN(#REF!)-LEN(SUBSTITUTE(#REF!,"- Continua","")))/LEN("- Continua")</f>
        <v>#REF!</v>
      </c>
      <c r="DX24" s="170" t="e">
        <f>SUMIFS($DV$12:$DV$99,$A$12:$A$99,A24)+SUMIFS($DW$12:$DW$99,$A$12:$A$99,A24)</f>
        <v>#REF!</v>
      </c>
      <c r="DY24" s="170" t="e">
        <f>SUM(LEN(#REF!)-LEN(SUBSTITUTE(#REF!,"- Con registro","")))/LEN("- Con registro")</f>
        <v>#REF!</v>
      </c>
      <c r="DZ24" s="170" t="e">
        <f>SUM(LEN(#REF!)-LEN(SUBSTITUTE(#REF!,"- Con registro","")))/LEN("- Con registro")</f>
        <v>#REF!</v>
      </c>
      <c r="EA24" s="170" t="e">
        <f>SUMIFS($DY$12:$DY$99,$A$12:$A$99,A24)+SUMIFS($DZ$12:$DZ$99,$A$12:$A$99,A24)</f>
        <v>#REF!</v>
      </c>
      <c r="EB24" s="173" t="e">
        <f t="shared" si="6"/>
        <v>#REF!</v>
      </c>
      <c r="EC24" s="173" t="e">
        <f t="shared" si="7"/>
        <v>#REF!</v>
      </c>
      <c r="ED24" s="215" t="e">
        <f t="shared" si="8"/>
        <v>#REF!</v>
      </c>
      <c r="EE24" s="277" t="e">
        <f t="shared" si="9"/>
        <v>#REF!</v>
      </c>
      <c r="EF24" s="277"/>
      <c r="EG24" s="277"/>
      <c r="EH24" s="277"/>
      <c r="EI24" s="277"/>
      <c r="EJ24" s="277"/>
      <c r="EK24" s="277"/>
      <c r="EL24" s="277"/>
      <c r="EM24" s="277"/>
      <c r="EN24" s="277"/>
      <c r="EP24" s="201" t="str">
        <f t="shared" si="10"/>
        <v/>
      </c>
      <c r="EQ24" s="202" t="str">
        <f t="shared" si="11"/>
        <v/>
      </c>
      <c r="ER24" s="170" t="str">
        <f t="shared" si="12"/>
        <v/>
      </c>
      <c r="ES24" s="170" t="str">
        <f>IF(ER24="","",CONCATENATE("ID_",G24,": ",I24))</f>
        <v/>
      </c>
      <c r="ET24" s="170" t="str">
        <f>IF(ES24="","",CONCATENATE("Ajuste en ",VLOOKUP(EP24,AQ24:BZ24,(MATCH(EP24,AQ24:BZ24,10)+1))," en el Mapa de riesgos de ",A24))</f>
        <v/>
      </c>
      <c r="EU24" s="170" t="str">
        <f>IF(ET24="","",CONCATENATE("Solicitud de cambio realizada y aprobada por la ",L24," a través del Aplicativo DARUMA"))</f>
        <v/>
      </c>
    </row>
    <row r="25" spans="1:151" ht="399.95" customHeight="1" x14ac:dyDescent="0.2">
      <c r="A25" s="206" t="s">
        <v>1176</v>
      </c>
      <c r="B25" s="185" t="s">
        <v>1177</v>
      </c>
      <c r="C25" s="185" t="s">
        <v>1178</v>
      </c>
      <c r="D25" s="206" t="s">
        <v>1625</v>
      </c>
      <c r="E25" s="207" t="s">
        <v>38</v>
      </c>
      <c r="F25" s="185" t="s">
        <v>1179</v>
      </c>
      <c r="G25" s="207">
        <v>127</v>
      </c>
      <c r="H25" s="207" t="s">
        <v>1802</v>
      </c>
      <c r="I25" s="176" t="s">
        <v>568</v>
      </c>
      <c r="J25" s="206" t="s">
        <v>35</v>
      </c>
      <c r="K25" s="207" t="s">
        <v>365</v>
      </c>
      <c r="L25" s="211" t="s">
        <v>250</v>
      </c>
      <c r="M25" s="191" t="s">
        <v>1208</v>
      </c>
      <c r="N25" s="185" t="s">
        <v>1049</v>
      </c>
      <c r="O25" s="185" t="s">
        <v>569</v>
      </c>
      <c r="P25" s="185" t="s">
        <v>368</v>
      </c>
      <c r="Q25" s="185" t="s">
        <v>1209</v>
      </c>
      <c r="R25" s="185" t="s">
        <v>359</v>
      </c>
      <c r="S25" s="185" t="s">
        <v>1638</v>
      </c>
      <c r="T25" s="185" t="s">
        <v>360</v>
      </c>
      <c r="U25" s="208" t="s">
        <v>317</v>
      </c>
      <c r="V25" s="209">
        <v>0.6</v>
      </c>
      <c r="W25" s="208" t="s">
        <v>101</v>
      </c>
      <c r="X25" s="209">
        <v>0.6</v>
      </c>
      <c r="Y25" s="66" t="s">
        <v>84</v>
      </c>
      <c r="Z25" s="185" t="s">
        <v>570</v>
      </c>
      <c r="AA25" s="208" t="s">
        <v>316</v>
      </c>
      <c r="AB25" s="213">
        <v>0.12348000000000001</v>
      </c>
      <c r="AC25" s="208" t="s">
        <v>121</v>
      </c>
      <c r="AD25" s="213">
        <v>0.25312499999999999</v>
      </c>
      <c r="AE25" s="66" t="s">
        <v>271</v>
      </c>
      <c r="AF25" s="185" t="s">
        <v>564</v>
      </c>
      <c r="AG25" s="206" t="s">
        <v>337</v>
      </c>
      <c r="AH25" s="185" t="s">
        <v>1973</v>
      </c>
      <c r="AI25" s="185" t="s">
        <v>1973</v>
      </c>
      <c r="AJ25" s="185" t="s">
        <v>1973</v>
      </c>
      <c r="AK25" s="185" t="s">
        <v>1973</v>
      </c>
      <c r="AL25" s="185" t="s">
        <v>1973</v>
      </c>
      <c r="AM25" s="185" t="s">
        <v>1973</v>
      </c>
      <c r="AN25" s="185" t="s">
        <v>1210</v>
      </c>
      <c r="AO25" s="185" t="s">
        <v>1633</v>
      </c>
      <c r="AP25" s="185" t="s">
        <v>1211</v>
      </c>
      <c r="AQ25" s="186">
        <v>43496</v>
      </c>
      <c r="AR25" s="187" t="s">
        <v>338</v>
      </c>
      <c r="AS25" s="188" t="s">
        <v>373</v>
      </c>
      <c r="AT25" s="189">
        <v>43594</v>
      </c>
      <c r="AU25" s="190" t="s">
        <v>338</v>
      </c>
      <c r="AV25" s="191" t="s">
        <v>556</v>
      </c>
      <c r="AW25" s="189">
        <v>43998</v>
      </c>
      <c r="AX25" s="187" t="s">
        <v>338</v>
      </c>
      <c r="AY25" s="188" t="s">
        <v>571</v>
      </c>
      <c r="AZ25" s="189">
        <v>44076</v>
      </c>
      <c r="BA25" s="190" t="s">
        <v>349</v>
      </c>
      <c r="BB25" s="191" t="s">
        <v>557</v>
      </c>
      <c r="BC25" s="189">
        <v>44168</v>
      </c>
      <c r="BD25" s="187" t="s">
        <v>433</v>
      </c>
      <c r="BE25" s="188" t="s">
        <v>558</v>
      </c>
      <c r="BF25" s="189">
        <v>44250</v>
      </c>
      <c r="BG25" s="190" t="s">
        <v>344</v>
      </c>
      <c r="BH25" s="191" t="s">
        <v>572</v>
      </c>
      <c r="BI25" s="189">
        <v>44543</v>
      </c>
      <c r="BJ25" s="187" t="s">
        <v>544</v>
      </c>
      <c r="BK25" s="188" t="s">
        <v>567</v>
      </c>
      <c r="BL25" s="189">
        <v>44889</v>
      </c>
      <c r="BM25" s="190" t="s">
        <v>349</v>
      </c>
      <c r="BN25" s="191" t="s">
        <v>1206</v>
      </c>
      <c r="BO25" s="189">
        <v>44897</v>
      </c>
      <c r="BP25" s="187" t="s">
        <v>397</v>
      </c>
      <c r="BQ25" s="188" t="s">
        <v>1222</v>
      </c>
      <c r="BR25" s="189" t="s">
        <v>352</v>
      </c>
      <c r="BS25" s="190" t="s">
        <v>353</v>
      </c>
      <c r="BT25" s="191" t="s">
        <v>352</v>
      </c>
      <c r="BU25" s="189" t="s">
        <v>352</v>
      </c>
      <c r="BV25" s="187" t="s">
        <v>353</v>
      </c>
      <c r="BW25" s="188" t="s">
        <v>352</v>
      </c>
      <c r="BX25" s="189" t="s">
        <v>352</v>
      </c>
      <c r="BY25" s="190" t="s">
        <v>353</v>
      </c>
      <c r="BZ25" s="192" t="s">
        <v>352</v>
      </c>
      <c r="CA25" s="2">
        <f>COUNTBLANK(A25:BZ25)</f>
        <v>6</v>
      </c>
      <c r="CB25" s="51" t="s">
        <v>1782</v>
      </c>
      <c r="CC25" s="51" t="s">
        <v>1783</v>
      </c>
      <c r="CD25" s="51" t="s">
        <v>1652</v>
      </c>
      <c r="CE25" s="51" t="s">
        <v>1649</v>
      </c>
      <c r="CF25" s="51" t="s">
        <v>1647</v>
      </c>
      <c r="CG25" s="51" t="s">
        <v>1647</v>
      </c>
      <c r="CH25" s="51" t="s">
        <v>1670</v>
      </c>
      <c r="CI25" s="51" t="s">
        <v>1647</v>
      </c>
      <c r="CJ25" s="51" t="s">
        <v>1675</v>
      </c>
      <c r="CK25" s="51"/>
      <c r="CL25" s="51" t="s">
        <v>1675</v>
      </c>
      <c r="CM25" s="51" t="s">
        <v>1675</v>
      </c>
      <c r="CN25" s="51" t="s">
        <v>1675</v>
      </c>
      <c r="CO25" s="51" t="s">
        <v>1675</v>
      </c>
      <c r="CP25" s="51" t="s">
        <v>1675</v>
      </c>
      <c r="CQ25" s="51" t="s">
        <v>1675</v>
      </c>
      <c r="CR25" s="51" t="s">
        <v>1697</v>
      </c>
      <c r="CS25" s="51" t="s">
        <v>1675</v>
      </c>
      <c r="CT25" s="51" t="s">
        <v>1675</v>
      </c>
      <c r="CU25" s="51" t="s">
        <v>1675</v>
      </c>
      <c r="CV25" s="51" t="s">
        <v>1675</v>
      </c>
      <c r="CW25" s="51" t="s">
        <v>1675</v>
      </c>
      <c r="CX25" s="51" t="s">
        <v>1675</v>
      </c>
      <c r="CZ25" s="174" t="str">
        <f>J25</f>
        <v>Gestión de procesos</v>
      </c>
      <c r="DA25" s="276" t="str">
        <f>I25</f>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DB25" s="276"/>
      <c r="DC25" s="276"/>
      <c r="DD25" s="276"/>
      <c r="DE25" s="276"/>
      <c r="DF25" s="276"/>
      <c r="DG25" s="276"/>
      <c r="DH25" s="174" t="str">
        <f>Y25</f>
        <v>Moderado</v>
      </c>
      <c r="DI25" s="174" t="str">
        <f t="shared" si="0"/>
        <v>Bajo</v>
      </c>
      <c r="DK25" s="170" t="e">
        <f>SUM(LEN(#REF!)-LEN(SUBSTITUTE(#REF!,"- Preventivo","")))/LEN("- Preventivo")</f>
        <v>#REF!</v>
      </c>
      <c r="DL25" s="170" t="e">
        <f>SUMIFS($DK$12:$DK$99,$A$12:$A$99,A25)</f>
        <v>#REF!</v>
      </c>
      <c r="DM25" s="170" t="e">
        <f>SUM(LEN(#REF!)-LEN(SUBSTITUTE(#REF!,"- Detectivo","")))/LEN("- Detectivo")</f>
        <v>#REF!</v>
      </c>
      <c r="DN25" s="170" t="e">
        <f>SUMIFS($DM$12:$DM$99,$A$12:$A$99,A25)</f>
        <v>#REF!</v>
      </c>
      <c r="DO25" s="170" t="e">
        <f>SUM(LEN(#REF!)-LEN(SUBSTITUTE(#REF!,"- Correctivo","")))/LEN("- Correctivo")</f>
        <v>#REF!</v>
      </c>
      <c r="DP25" s="170" t="e">
        <f>SUMIFS($DO$12:$DO$99,$A$12:$A$99,A25)</f>
        <v>#REF!</v>
      </c>
      <c r="DQ25" s="170" t="e">
        <f t="shared" si="5"/>
        <v>#REF!</v>
      </c>
      <c r="DR25" s="170" t="e">
        <f>SUMIFS($DQ$12:$DQ$99,$A$12:$A$99,A25)</f>
        <v>#REF!</v>
      </c>
      <c r="DS25" s="170" t="e">
        <f>SUM(LEN(#REF!)-LEN(SUBSTITUTE(#REF!,"- Documentado","")))/LEN("- Documentado")</f>
        <v>#REF!</v>
      </c>
      <c r="DT25" s="170" t="e">
        <f>SUM(LEN(#REF!)-LEN(SUBSTITUTE(#REF!,"- Documentado","")))/LEN("- Documentado")</f>
        <v>#REF!</v>
      </c>
      <c r="DU25" s="170" t="e">
        <f>SUMIFS($DS$12:$DS$99,$A$12:$A$99,A25)+SUMIFS($DT$12:$DT$99,$A$12:$A$99,A25)</f>
        <v>#REF!</v>
      </c>
      <c r="DV25" s="170" t="e">
        <f>SUM(LEN(#REF!)-LEN(SUBSTITUTE(#REF!,"- Continua","")))/LEN("- Continua")</f>
        <v>#REF!</v>
      </c>
      <c r="DW25" s="170" t="e">
        <f>SUM(LEN(#REF!)-LEN(SUBSTITUTE(#REF!,"- Continua","")))/LEN("- Continua")</f>
        <v>#REF!</v>
      </c>
      <c r="DX25" s="170" t="e">
        <f>SUMIFS($DV$12:$DV$99,$A$12:$A$99,A25)+SUMIFS($DW$12:$DW$99,$A$12:$A$99,A25)</f>
        <v>#REF!</v>
      </c>
      <c r="DY25" s="170" t="e">
        <f>SUM(LEN(#REF!)-LEN(SUBSTITUTE(#REF!,"- Con registro","")))/LEN("- Con registro")</f>
        <v>#REF!</v>
      </c>
      <c r="DZ25" s="170" t="e">
        <f>SUM(LEN(#REF!)-LEN(SUBSTITUTE(#REF!,"- Con registro","")))/LEN("- Con registro")</f>
        <v>#REF!</v>
      </c>
      <c r="EA25" s="170" t="e">
        <f>SUMIFS($DY$12:$DY$99,$A$12:$A$99,A25)+SUMIFS($DZ$12:$DZ$99,$A$12:$A$99,A25)</f>
        <v>#REF!</v>
      </c>
      <c r="EB25" s="173" t="e">
        <f t="shared" si="6"/>
        <v>#REF!</v>
      </c>
      <c r="EC25" s="173" t="e">
        <f t="shared" si="7"/>
        <v>#REF!</v>
      </c>
      <c r="ED25" s="215" t="e">
        <f t="shared" si="8"/>
        <v>#REF!</v>
      </c>
      <c r="EE25" s="277" t="e">
        <f t="shared" si="9"/>
        <v>#REF!</v>
      </c>
      <c r="EF25" s="277"/>
      <c r="EG25" s="277"/>
      <c r="EH25" s="277"/>
      <c r="EI25" s="277"/>
      <c r="EJ25" s="277"/>
      <c r="EK25" s="277"/>
      <c r="EL25" s="277"/>
      <c r="EM25" s="277"/>
      <c r="EN25" s="277"/>
      <c r="EP25" s="201" t="str">
        <f t="shared" si="10"/>
        <v/>
      </c>
      <c r="EQ25" s="202" t="str">
        <f t="shared" si="11"/>
        <v/>
      </c>
      <c r="ER25" s="170" t="str">
        <f t="shared" si="12"/>
        <v/>
      </c>
      <c r="ES25" s="170" t="str">
        <f>IF(ER25="","",CONCATENATE("ID_",G25,": ",I25))</f>
        <v/>
      </c>
      <c r="ET25" s="170" t="str">
        <f>IF(ES25="","",CONCATENATE("Ajuste en ",VLOOKUP(EP25,AQ25:BZ25,(MATCH(EP25,AQ25:BZ25,10)+1))," en el Mapa de riesgos de ",A25))</f>
        <v/>
      </c>
      <c r="EU25" s="170" t="str">
        <f>IF(ET25="","",CONCATENATE("Solicitud de cambio realizada y aprobada por la ",L25," a través del Aplicativo DARUMA"))</f>
        <v/>
      </c>
    </row>
    <row r="26" spans="1:151" ht="399.95" customHeight="1" x14ac:dyDescent="0.2">
      <c r="A26" s="206" t="s">
        <v>1176</v>
      </c>
      <c r="B26" s="185" t="s">
        <v>1177</v>
      </c>
      <c r="C26" s="185" t="s">
        <v>1178</v>
      </c>
      <c r="D26" s="206" t="s">
        <v>1625</v>
      </c>
      <c r="E26" s="207" t="s">
        <v>38</v>
      </c>
      <c r="F26" s="185" t="s">
        <v>1212</v>
      </c>
      <c r="G26" s="207">
        <v>128</v>
      </c>
      <c r="H26" s="207" t="s">
        <v>1803</v>
      </c>
      <c r="I26" s="176" t="s">
        <v>612</v>
      </c>
      <c r="J26" s="206" t="s">
        <v>35</v>
      </c>
      <c r="K26" s="207" t="s">
        <v>365</v>
      </c>
      <c r="L26" s="211" t="s">
        <v>249</v>
      </c>
      <c r="M26" s="191" t="s">
        <v>1213</v>
      </c>
      <c r="N26" s="185" t="s">
        <v>1049</v>
      </c>
      <c r="O26" s="185" t="s">
        <v>613</v>
      </c>
      <c r="P26" s="185" t="s">
        <v>368</v>
      </c>
      <c r="Q26" s="185" t="s">
        <v>1214</v>
      </c>
      <c r="R26" s="185" t="s">
        <v>614</v>
      </c>
      <c r="S26" s="185" t="s">
        <v>1638</v>
      </c>
      <c r="T26" s="185" t="s">
        <v>360</v>
      </c>
      <c r="U26" s="208" t="s">
        <v>314</v>
      </c>
      <c r="V26" s="209">
        <v>0.4</v>
      </c>
      <c r="W26" s="208" t="s">
        <v>121</v>
      </c>
      <c r="X26" s="209">
        <v>0.4</v>
      </c>
      <c r="Y26" s="66" t="s">
        <v>84</v>
      </c>
      <c r="Z26" s="185" t="s">
        <v>1215</v>
      </c>
      <c r="AA26" s="208" t="s">
        <v>316</v>
      </c>
      <c r="AB26" s="213">
        <v>3.6288000000000001E-2</v>
      </c>
      <c r="AC26" s="208" t="s">
        <v>121</v>
      </c>
      <c r="AD26" s="213">
        <v>0.30000000000000004</v>
      </c>
      <c r="AE26" s="66" t="s">
        <v>271</v>
      </c>
      <c r="AF26" s="185" t="s">
        <v>1216</v>
      </c>
      <c r="AG26" s="206" t="s">
        <v>337</v>
      </c>
      <c r="AH26" s="185" t="s">
        <v>1973</v>
      </c>
      <c r="AI26" s="185" t="s">
        <v>1973</v>
      </c>
      <c r="AJ26" s="185" t="s">
        <v>1973</v>
      </c>
      <c r="AK26" s="185" t="s">
        <v>1973</v>
      </c>
      <c r="AL26" s="185" t="s">
        <v>1973</v>
      </c>
      <c r="AM26" s="185" t="s">
        <v>1973</v>
      </c>
      <c r="AN26" s="185" t="s">
        <v>1217</v>
      </c>
      <c r="AO26" s="185" t="s">
        <v>1634</v>
      </c>
      <c r="AP26" s="185" t="s">
        <v>1218</v>
      </c>
      <c r="AQ26" s="186">
        <v>43350</v>
      </c>
      <c r="AR26" s="187" t="s">
        <v>338</v>
      </c>
      <c r="AS26" s="188" t="s">
        <v>616</v>
      </c>
      <c r="AT26" s="189">
        <v>43593</v>
      </c>
      <c r="AU26" s="190" t="s">
        <v>433</v>
      </c>
      <c r="AV26" s="191" t="s">
        <v>617</v>
      </c>
      <c r="AW26" s="189">
        <v>43761</v>
      </c>
      <c r="AX26" s="187" t="s">
        <v>578</v>
      </c>
      <c r="AY26" s="188" t="s">
        <v>618</v>
      </c>
      <c r="AZ26" s="189">
        <v>43929</v>
      </c>
      <c r="BA26" s="190" t="s">
        <v>544</v>
      </c>
      <c r="BB26" s="191" t="s">
        <v>1219</v>
      </c>
      <c r="BC26" s="189">
        <v>44245</v>
      </c>
      <c r="BD26" s="187" t="s">
        <v>349</v>
      </c>
      <c r="BE26" s="188" t="s">
        <v>619</v>
      </c>
      <c r="BF26" s="189">
        <v>44300</v>
      </c>
      <c r="BG26" s="190" t="s">
        <v>349</v>
      </c>
      <c r="BH26" s="191" t="s">
        <v>620</v>
      </c>
      <c r="BI26" s="189">
        <v>44537</v>
      </c>
      <c r="BJ26" s="187" t="s">
        <v>353</v>
      </c>
      <c r="BK26" s="188" t="s">
        <v>1220</v>
      </c>
      <c r="BL26" s="189">
        <v>44896</v>
      </c>
      <c r="BM26" s="190" t="s">
        <v>344</v>
      </c>
      <c r="BN26" s="191" t="s">
        <v>1221</v>
      </c>
      <c r="BO26" s="189">
        <v>44897</v>
      </c>
      <c r="BP26" s="187" t="s">
        <v>349</v>
      </c>
      <c r="BQ26" s="188" t="s">
        <v>1222</v>
      </c>
      <c r="BR26" s="189">
        <v>45040</v>
      </c>
      <c r="BS26" s="190" t="s">
        <v>1937</v>
      </c>
      <c r="BT26" s="191" t="s">
        <v>1913</v>
      </c>
      <c r="BU26" s="189" t="s">
        <v>352</v>
      </c>
      <c r="BV26" s="187" t="s">
        <v>353</v>
      </c>
      <c r="BW26" s="188" t="s">
        <v>352</v>
      </c>
      <c r="BX26" s="189" t="s">
        <v>352</v>
      </c>
      <c r="BY26" s="190" t="s">
        <v>353</v>
      </c>
      <c r="BZ26" s="192" t="s">
        <v>352</v>
      </c>
      <c r="CA26" s="2">
        <f>COUNTBLANK(A26:BZ26)</f>
        <v>4</v>
      </c>
      <c r="CB26" s="51" t="s">
        <v>1784</v>
      </c>
      <c r="CC26" s="51" t="s">
        <v>1933</v>
      </c>
      <c r="CD26" s="51" t="s">
        <v>1652</v>
      </c>
      <c r="CE26" s="51" t="s">
        <v>1649</v>
      </c>
      <c r="CF26" s="51" t="s">
        <v>1647</v>
      </c>
      <c r="CG26" s="51" t="s">
        <v>1647</v>
      </c>
      <c r="CH26" s="51" t="s">
        <v>1670</v>
      </c>
      <c r="CI26" s="51" t="s">
        <v>1647</v>
      </c>
      <c r="CJ26" s="51" t="s">
        <v>1680</v>
      </c>
      <c r="CK26" s="51"/>
      <c r="CL26" s="51" t="s">
        <v>1675</v>
      </c>
      <c r="CM26" s="51" t="s">
        <v>1691</v>
      </c>
      <c r="CN26" s="51" t="s">
        <v>1675</v>
      </c>
      <c r="CO26" s="51" t="s">
        <v>1675</v>
      </c>
      <c r="CP26" s="51" t="s">
        <v>1675</v>
      </c>
      <c r="CQ26" s="51" t="s">
        <v>1675</v>
      </c>
      <c r="CR26" s="51" t="s">
        <v>1700</v>
      </c>
      <c r="CS26" s="51" t="s">
        <v>1675</v>
      </c>
      <c r="CT26" s="51" t="s">
        <v>1675</v>
      </c>
      <c r="CU26" s="51" t="s">
        <v>1675</v>
      </c>
      <c r="CV26" s="51" t="s">
        <v>1675</v>
      </c>
      <c r="CW26" s="51" t="s">
        <v>1675</v>
      </c>
      <c r="CX26" s="51" t="s">
        <v>1675</v>
      </c>
      <c r="CZ26" s="174" t="str">
        <f>J26</f>
        <v>Gestión de procesos</v>
      </c>
      <c r="DA26" s="276" t="str">
        <f>I26</f>
        <v>Posibilidad de afectación reputacional por no lograr fortalecer la administración y la gestión pública distrital, debido a deficiencias al planificar, diseñar y/o ejecutar los cursos y/o diplomados de formación</v>
      </c>
      <c r="DB26" s="276"/>
      <c r="DC26" s="276"/>
      <c r="DD26" s="276"/>
      <c r="DE26" s="276"/>
      <c r="DF26" s="276"/>
      <c r="DG26" s="276"/>
      <c r="DH26" s="174" t="str">
        <f>Y26</f>
        <v>Moderado</v>
      </c>
      <c r="DI26" s="174" t="str">
        <f t="shared" si="0"/>
        <v>Bajo</v>
      </c>
      <c r="DK26" s="170" t="e">
        <f>SUM(LEN(#REF!)-LEN(SUBSTITUTE(#REF!,"- Preventivo","")))/LEN("- Preventivo")</f>
        <v>#REF!</v>
      </c>
      <c r="DL26" s="170" t="e">
        <f>SUMIFS($DK$12:$DK$99,$A$12:$A$99,A26)</f>
        <v>#REF!</v>
      </c>
      <c r="DM26" s="170" t="e">
        <f>SUM(LEN(#REF!)-LEN(SUBSTITUTE(#REF!,"- Detectivo","")))/LEN("- Detectivo")</f>
        <v>#REF!</v>
      </c>
      <c r="DN26" s="170" t="e">
        <f>SUMIFS($DM$12:$DM$99,$A$12:$A$99,A26)</f>
        <v>#REF!</v>
      </c>
      <c r="DO26" s="170" t="e">
        <f>SUM(LEN(#REF!)-LEN(SUBSTITUTE(#REF!,"- Correctivo","")))/LEN("- Correctivo")</f>
        <v>#REF!</v>
      </c>
      <c r="DP26" s="170" t="e">
        <f>SUMIFS($DO$12:$DO$99,$A$12:$A$99,A26)</f>
        <v>#REF!</v>
      </c>
      <c r="DQ26" s="170" t="e">
        <f t="shared" si="5"/>
        <v>#REF!</v>
      </c>
      <c r="DR26" s="170" t="e">
        <f>SUMIFS($DQ$12:$DQ$99,$A$12:$A$99,A26)</f>
        <v>#REF!</v>
      </c>
      <c r="DS26" s="170" t="e">
        <f>SUM(LEN(#REF!)-LEN(SUBSTITUTE(#REF!,"- Documentado","")))/LEN("- Documentado")</f>
        <v>#REF!</v>
      </c>
      <c r="DT26" s="170" t="e">
        <f>SUM(LEN(#REF!)-LEN(SUBSTITUTE(#REF!,"- Documentado","")))/LEN("- Documentado")</f>
        <v>#REF!</v>
      </c>
      <c r="DU26" s="170" t="e">
        <f>SUMIFS($DS$12:$DS$99,$A$12:$A$99,A26)+SUMIFS($DT$12:$DT$99,$A$12:$A$99,A26)</f>
        <v>#REF!</v>
      </c>
      <c r="DV26" s="170" t="e">
        <f>SUM(LEN(#REF!)-LEN(SUBSTITUTE(#REF!,"- Continua","")))/LEN("- Continua")</f>
        <v>#REF!</v>
      </c>
      <c r="DW26" s="170" t="e">
        <f>SUM(LEN(#REF!)-LEN(SUBSTITUTE(#REF!,"- Continua","")))/LEN("- Continua")</f>
        <v>#REF!</v>
      </c>
      <c r="DX26" s="170" t="e">
        <f>SUMIFS($DV$12:$DV$99,$A$12:$A$99,A26)+SUMIFS($DW$12:$DW$99,$A$12:$A$99,A26)</f>
        <v>#REF!</v>
      </c>
      <c r="DY26" s="170" t="e">
        <f>SUM(LEN(#REF!)-LEN(SUBSTITUTE(#REF!,"- Con registro","")))/LEN("- Con registro")</f>
        <v>#REF!</v>
      </c>
      <c r="DZ26" s="170" t="e">
        <f>SUM(LEN(#REF!)-LEN(SUBSTITUTE(#REF!,"- Con registro","")))/LEN("- Con registro")</f>
        <v>#REF!</v>
      </c>
      <c r="EA26" s="170" t="e">
        <f>SUMIFS($DY$12:$DY$99,$A$12:$A$99,A26)+SUMIFS($DZ$12:$DZ$99,$A$12:$A$99,A26)</f>
        <v>#REF!</v>
      </c>
      <c r="EB26" s="173" t="e">
        <f t="shared" si="6"/>
        <v>#REF!</v>
      </c>
      <c r="EC26" s="173" t="e">
        <f t="shared" si="7"/>
        <v>#REF!</v>
      </c>
      <c r="ED26" s="215" t="e">
        <f t="shared" si="8"/>
        <v>#REF!</v>
      </c>
      <c r="EE26" s="277" t="e">
        <f t="shared" si="9"/>
        <v>#REF!</v>
      </c>
      <c r="EF26" s="277"/>
      <c r="EG26" s="277"/>
      <c r="EH26" s="277"/>
      <c r="EI26" s="277"/>
      <c r="EJ26" s="277"/>
      <c r="EK26" s="277"/>
      <c r="EL26" s="277"/>
      <c r="EM26" s="277"/>
      <c r="EN26" s="277"/>
      <c r="EP26" s="201" t="str">
        <f t="shared" si="10"/>
        <v/>
      </c>
      <c r="EQ26" s="202" t="str">
        <f t="shared" si="11"/>
        <v/>
      </c>
      <c r="ER26" s="170" t="str">
        <f t="shared" si="12"/>
        <v/>
      </c>
      <c r="ES26" s="170" t="str">
        <f>IF(ER26="","",CONCATENATE("ID_",G26,": ",I26))</f>
        <v/>
      </c>
      <c r="ET26" s="170" t="str">
        <f>IF(ES26="","",CONCATENATE("Ajuste en ",VLOOKUP(EP26,AQ26:BZ26,(MATCH(EP26,AQ26:BZ26,10)+1))," en el Mapa de riesgos de ",A26))</f>
        <v/>
      </c>
      <c r="EU26" s="170" t="str">
        <f>IF(ET26="","",CONCATENATE("Solicitud de cambio realizada y aprobada por la ",L26," a través del Aplicativo DARUMA"))</f>
        <v/>
      </c>
    </row>
    <row r="27" spans="1:151" ht="399.95" customHeight="1" x14ac:dyDescent="0.2">
      <c r="A27" s="206" t="s">
        <v>1176</v>
      </c>
      <c r="B27" s="185" t="s">
        <v>1177</v>
      </c>
      <c r="C27" s="185" t="s">
        <v>1178</v>
      </c>
      <c r="D27" s="206" t="s">
        <v>1625</v>
      </c>
      <c r="E27" s="207" t="s">
        <v>38</v>
      </c>
      <c r="F27" s="185" t="s">
        <v>1212</v>
      </c>
      <c r="G27" s="207">
        <v>129</v>
      </c>
      <c r="H27" s="207" t="s">
        <v>1804</v>
      </c>
      <c r="I27" s="176" t="s">
        <v>621</v>
      </c>
      <c r="J27" s="206" t="s">
        <v>35</v>
      </c>
      <c r="K27" s="207" t="s">
        <v>365</v>
      </c>
      <c r="L27" s="211" t="s">
        <v>249</v>
      </c>
      <c r="M27" s="191" t="s">
        <v>1223</v>
      </c>
      <c r="N27" s="185" t="s">
        <v>1061</v>
      </c>
      <c r="O27" s="185" t="s">
        <v>622</v>
      </c>
      <c r="P27" s="185" t="s">
        <v>368</v>
      </c>
      <c r="Q27" s="185" t="s">
        <v>332</v>
      </c>
      <c r="R27" s="185" t="s">
        <v>614</v>
      </c>
      <c r="S27" s="185" t="s">
        <v>1638</v>
      </c>
      <c r="T27" s="185" t="s">
        <v>360</v>
      </c>
      <c r="U27" s="208" t="s">
        <v>316</v>
      </c>
      <c r="V27" s="209">
        <v>0.2</v>
      </c>
      <c r="W27" s="208" t="s">
        <v>121</v>
      </c>
      <c r="X27" s="209">
        <v>0.4</v>
      </c>
      <c r="Y27" s="66" t="s">
        <v>271</v>
      </c>
      <c r="Z27" s="185" t="s">
        <v>1224</v>
      </c>
      <c r="AA27" s="208" t="s">
        <v>316</v>
      </c>
      <c r="AB27" s="213">
        <v>5.04E-2</v>
      </c>
      <c r="AC27" s="208" t="s">
        <v>121</v>
      </c>
      <c r="AD27" s="213">
        <v>0.30000000000000004</v>
      </c>
      <c r="AE27" s="66" t="s">
        <v>271</v>
      </c>
      <c r="AF27" s="185" t="s">
        <v>1225</v>
      </c>
      <c r="AG27" s="206" t="s">
        <v>337</v>
      </c>
      <c r="AH27" s="185" t="s">
        <v>1973</v>
      </c>
      <c r="AI27" s="185" t="s">
        <v>1973</v>
      </c>
      <c r="AJ27" s="185" t="s">
        <v>1973</v>
      </c>
      <c r="AK27" s="185" t="s">
        <v>1973</v>
      </c>
      <c r="AL27" s="185" t="s">
        <v>1973</v>
      </c>
      <c r="AM27" s="185" t="s">
        <v>1973</v>
      </c>
      <c r="AN27" s="185" t="s">
        <v>1226</v>
      </c>
      <c r="AO27" s="185" t="s">
        <v>1635</v>
      </c>
      <c r="AP27" s="185" t="s">
        <v>1227</v>
      </c>
      <c r="AQ27" s="186">
        <v>43350</v>
      </c>
      <c r="AR27" s="187" t="s">
        <v>338</v>
      </c>
      <c r="AS27" s="188" t="s">
        <v>339</v>
      </c>
      <c r="AT27" s="189">
        <v>43593</v>
      </c>
      <c r="AU27" s="190" t="s">
        <v>340</v>
      </c>
      <c r="AV27" s="191" t="s">
        <v>1228</v>
      </c>
      <c r="AW27" s="189">
        <v>43929</v>
      </c>
      <c r="AX27" s="187" t="s">
        <v>349</v>
      </c>
      <c r="AY27" s="188" t="s">
        <v>1229</v>
      </c>
      <c r="AZ27" s="189">
        <v>44245</v>
      </c>
      <c r="BA27" s="190" t="s">
        <v>349</v>
      </c>
      <c r="BB27" s="191" t="s">
        <v>619</v>
      </c>
      <c r="BC27" s="189">
        <v>44300</v>
      </c>
      <c r="BD27" s="187" t="s">
        <v>344</v>
      </c>
      <c r="BE27" s="188" t="s">
        <v>623</v>
      </c>
      <c r="BF27" s="189">
        <v>44537</v>
      </c>
      <c r="BG27" s="190" t="s">
        <v>338</v>
      </c>
      <c r="BH27" s="191" t="s">
        <v>1220</v>
      </c>
      <c r="BI27" s="189">
        <v>44896</v>
      </c>
      <c r="BJ27" s="187" t="s">
        <v>344</v>
      </c>
      <c r="BK27" s="188" t="s">
        <v>1221</v>
      </c>
      <c r="BL27" s="189">
        <v>44897</v>
      </c>
      <c r="BM27" s="190" t="s">
        <v>349</v>
      </c>
      <c r="BN27" s="191" t="s">
        <v>1230</v>
      </c>
      <c r="BO27" s="189">
        <v>45040</v>
      </c>
      <c r="BP27" s="190" t="s">
        <v>1937</v>
      </c>
      <c r="BQ27" s="191" t="s">
        <v>1913</v>
      </c>
      <c r="BR27" s="189" t="s">
        <v>352</v>
      </c>
      <c r="BS27" s="190" t="s">
        <v>353</v>
      </c>
      <c r="BT27" s="191" t="s">
        <v>352</v>
      </c>
      <c r="BU27" s="189" t="s">
        <v>352</v>
      </c>
      <c r="BV27" s="187" t="s">
        <v>353</v>
      </c>
      <c r="BW27" s="188" t="s">
        <v>352</v>
      </c>
      <c r="BX27" s="189" t="s">
        <v>352</v>
      </c>
      <c r="BY27" s="190" t="s">
        <v>353</v>
      </c>
      <c r="BZ27" s="192" t="s">
        <v>352</v>
      </c>
      <c r="CA27" s="2">
        <f>COUNTBLANK(A27:BZ27)</f>
        <v>6</v>
      </c>
      <c r="CB27" s="51" t="s">
        <v>1784</v>
      </c>
      <c r="CC27" s="51" t="s">
        <v>1933</v>
      </c>
      <c r="CD27" s="51" t="s">
        <v>1652</v>
      </c>
      <c r="CE27" s="51" t="s">
        <v>1649</v>
      </c>
      <c r="CF27" s="51" t="s">
        <v>1647</v>
      </c>
      <c r="CG27" s="51" t="s">
        <v>1647</v>
      </c>
      <c r="CH27" s="51" t="s">
        <v>1670</v>
      </c>
      <c r="CI27" s="51" t="s">
        <v>1647</v>
      </c>
      <c r="CJ27" s="51" t="s">
        <v>1680</v>
      </c>
      <c r="CK27" s="51"/>
      <c r="CL27" s="51" t="s">
        <v>1675</v>
      </c>
      <c r="CM27" s="51" t="s">
        <v>1675</v>
      </c>
      <c r="CN27" s="51" t="s">
        <v>1675</v>
      </c>
      <c r="CO27" s="51" t="s">
        <v>1675</v>
      </c>
      <c r="CP27" s="51" t="s">
        <v>1675</v>
      </c>
      <c r="CQ27" s="51" t="s">
        <v>1675</v>
      </c>
      <c r="CR27" s="51" t="s">
        <v>1700</v>
      </c>
      <c r="CS27" s="51" t="s">
        <v>1675</v>
      </c>
      <c r="CT27" s="51" t="s">
        <v>1675</v>
      </c>
      <c r="CU27" s="51" t="s">
        <v>1675</v>
      </c>
      <c r="CV27" s="51" t="s">
        <v>1675</v>
      </c>
      <c r="CW27" s="51" t="s">
        <v>1675</v>
      </c>
      <c r="CX27" s="51" t="s">
        <v>1675</v>
      </c>
      <c r="CZ27" s="174" t="str">
        <f>J27</f>
        <v>Gestión de procesos</v>
      </c>
      <c r="DA27" s="276" t="str">
        <f>I27</f>
        <v>Posibilidad de afectación reputacional por no lograr fortalecer la administración y la gestión pública distrital, debido a deficiencias al planificar, diseñar y/o orientar las estrategias para el fortalecimiento de la administración y la gestión pública distrital</v>
      </c>
      <c r="DB27" s="276"/>
      <c r="DC27" s="276"/>
      <c r="DD27" s="276"/>
      <c r="DE27" s="276"/>
      <c r="DF27" s="276"/>
      <c r="DG27" s="276"/>
      <c r="DH27" s="174" t="str">
        <f>Y27</f>
        <v>Bajo</v>
      </c>
      <c r="DI27" s="174" t="str">
        <f t="shared" si="0"/>
        <v>Bajo</v>
      </c>
      <c r="DK27" s="170" t="e">
        <f>SUM(LEN(#REF!)-LEN(SUBSTITUTE(#REF!,"- Preventivo","")))/LEN("- Preventivo")</f>
        <v>#REF!</v>
      </c>
      <c r="DL27" s="170" t="e">
        <f>SUMIFS($DK$12:$DK$99,$A$12:$A$99,A27)</f>
        <v>#REF!</v>
      </c>
      <c r="DM27" s="170" t="e">
        <f>SUM(LEN(#REF!)-LEN(SUBSTITUTE(#REF!,"- Detectivo","")))/LEN("- Detectivo")</f>
        <v>#REF!</v>
      </c>
      <c r="DN27" s="170" t="e">
        <f>SUMIFS($DM$12:$DM$99,$A$12:$A$99,A27)</f>
        <v>#REF!</v>
      </c>
      <c r="DO27" s="170" t="e">
        <f>SUM(LEN(#REF!)-LEN(SUBSTITUTE(#REF!,"- Correctivo","")))/LEN("- Correctivo")</f>
        <v>#REF!</v>
      </c>
      <c r="DP27" s="170" t="e">
        <f>SUMIFS($DO$12:$DO$99,$A$12:$A$99,A27)</f>
        <v>#REF!</v>
      </c>
      <c r="DQ27" s="170" t="e">
        <f t="shared" si="5"/>
        <v>#REF!</v>
      </c>
      <c r="DR27" s="170" t="e">
        <f>SUMIFS($DQ$12:$DQ$99,$A$12:$A$99,A27)</f>
        <v>#REF!</v>
      </c>
      <c r="DS27" s="170" t="e">
        <f>SUM(LEN(#REF!)-LEN(SUBSTITUTE(#REF!,"- Documentado","")))/LEN("- Documentado")</f>
        <v>#REF!</v>
      </c>
      <c r="DT27" s="170" t="e">
        <f>SUM(LEN(#REF!)-LEN(SUBSTITUTE(#REF!,"- Documentado","")))/LEN("- Documentado")</f>
        <v>#REF!</v>
      </c>
      <c r="DU27" s="170" t="e">
        <f>SUMIFS($DS$12:$DS$99,$A$12:$A$99,A27)+SUMIFS($DT$12:$DT$99,$A$12:$A$99,A27)</f>
        <v>#REF!</v>
      </c>
      <c r="DV27" s="170" t="e">
        <f>SUM(LEN(#REF!)-LEN(SUBSTITUTE(#REF!,"- Continua","")))/LEN("- Continua")</f>
        <v>#REF!</v>
      </c>
      <c r="DW27" s="170" t="e">
        <f>SUM(LEN(#REF!)-LEN(SUBSTITUTE(#REF!,"- Continua","")))/LEN("- Continua")</f>
        <v>#REF!</v>
      </c>
      <c r="DX27" s="170" t="e">
        <f>SUMIFS($DV$12:$DV$99,$A$12:$A$99,A27)+SUMIFS($DW$12:$DW$99,$A$12:$A$99,A27)</f>
        <v>#REF!</v>
      </c>
      <c r="DY27" s="170" t="e">
        <f>SUM(LEN(#REF!)-LEN(SUBSTITUTE(#REF!,"- Con registro","")))/LEN("- Con registro")</f>
        <v>#REF!</v>
      </c>
      <c r="DZ27" s="170" t="e">
        <f>SUM(LEN(#REF!)-LEN(SUBSTITUTE(#REF!,"- Con registro","")))/LEN("- Con registro")</f>
        <v>#REF!</v>
      </c>
      <c r="EA27" s="170" t="e">
        <f>SUMIFS($DY$12:$DY$99,$A$12:$A$99,A27)+SUMIFS($DZ$12:$DZ$99,$A$12:$A$99,A27)</f>
        <v>#REF!</v>
      </c>
      <c r="EB27" s="173" t="e">
        <f t="shared" si="6"/>
        <v>#REF!</v>
      </c>
      <c r="EC27" s="173" t="e">
        <f t="shared" si="7"/>
        <v>#REF!</v>
      </c>
      <c r="ED27" s="215" t="e">
        <f t="shared" si="8"/>
        <v>#REF!</v>
      </c>
      <c r="EE27" s="277" t="e">
        <f t="shared" si="9"/>
        <v>#REF!</v>
      </c>
      <c r="EF27" s="277"/>
      <c r="EG27" s="277"/>
      <c r="EH27" s="277"/>
      <c r="EI27" s="277"/>
      <c r="EJ27" s="277"/>
      <c r="EK27" s="277"/>
      <c r="EL27" s="277"/>
      <c r="EM27" s="277"/>
      <c r="EN27" s="277"/>
      <c r="EP27" s="201" t="str">
        <f t="shared" si="10"/>
        <v/>
      </c>
      <c r="EQ27" s="202" t="str">
        <f t="shared" si="11"/>
        <v/>
      </c>
      <c r="ER27" s="170" t="str">
        <f t="shared" si="12"/>
        <v/>
      </c>
      <c r="ES27" s="170" t="str">
        <f>IF(ER27="","",CONCATENATE("ID_",G27,": ",I27))</f>
        <v/>
      </c>
      <c r="ET27" s="170" t="str">
        <f>IF(ES27="","",CONCATENATE("Ajuste en ",VLOOKUP(EP27,AQ27:BZ27,(MATCH(EP27,AQ27:BZ27,10)+1))," en el Mapa de riesgos de ",A27))</f>
        <v/>
      </c>
      <c r="EU27" s="170" t="str">
        <f>IF(ET27="","",CONCATENATE("Solicitud de cambio realizada y aprobada por la ",L27," a través del Aplicativo DARUMA"))</f>
        <v/>
      </c>
    </row>
    <row r="28" spans="1:151" ht="399.95" customHeight="1" x14ac:dyDescent="0.2">
      <c r="A28" s="206" t="s">
        <v>1231</v>
      </c>
      <c r="B28" s="185" t="s">
        <v>1232</v>
      </c>
      <c r="C28" s="185" t="s">
        <v>1233</v>
      </c>
      <c r="D28" s="206" t="s">
        <v>151</v>
      </c>
      <c r="E28" s="207" t="s">
        <v>90</v>
      </c>
      <c r="F28" s="185" t="s">
        <v>1686</v>
      </c>
      <c r="G28" s="207">
        <v>130</v>
      </c>
      <c r="H28" s="207" t="s">
        <v>1805</v>
      </c>
      <c r="I28" s="176" t="s">
        <v>1234</v>
      </c>
      <c r="J28" s="206" t="s">
        <v>35</v>
      </c>
      <c r="K28" s="207" t="s">
        <v>365</v>
      </c>
      <c r="L28" s="185" t="s">
        <v>244</v>
      </c>
      <c r="M28" s="191" t="s">
        <v>1235</v>
      </c>
      <c r="N28" s="185" t="s">
        <v>1236</v>
      </c>
      <c r="O28" s="185" t="s">
        <v>1237</v>
      </c>
      <c r="P28" s="185" t="s">
        <v>368</v>
      </c>
      <c r="Q28" s="185" t="s">
        <v>332</v>
      </c>
      <c r="R28" s="185" t="s">
        <v>369</v>
      </c>
      <c r="S28" s="185" t="s">
        <v>1639</v>
      </c>
      <c r="T28" s="185" t="s">
        <v>428</v>
      </c>
      <c r="U28" s="208" t="s">
        <v>318</v>
      </c>
      <c r="V28" s="209">
        <v>0.8</v>
      </c>
      <c r="W28" s="208" t="s">
        <v>101</v>
      </c>
      <c r="X28" s="209">
        <v>0.6</v>
      </c>
      <c r="Y28" s="66" t="s">
        <v>272</v>
      </c>
      <c r="Z28" s="185" t="s">
        <v>1238</v>
      </c>
      <c r="AA28" s="208" t="s">
        <v>316</v>
      </c>
      <c r="AB28" s="213">
        <v>6.2207999999999986E-2</v>
      </c>
      <c r="AC28" s="208" t="s">
        <v>121</v>
      </c>
      <c r="AD28" s="213">
        <v>0.25312499999999999</v>
      </c>
      <c r="AE28" s="66" t="s">
        <v>271</v>
      </c>
      <c r="AF28" s="185" t="s">
        <v>1239</v>
      </c>
      <c r="AG28" s="206" t="s">
        <v>363</v>
      </c>
      <c r="AH28" s="210" t="s">
        <v>1994</v>
      </c>
      <c r="AI28" s="210" t="s">
        <v>1995</v>
      </c>
      <c r="AJ28" s="210" t="s">
        <v>1996</v>
      </c>
      <c r="AK28" s="210" t="s">
        <v>1997</v>
      </c>
      <c r="AL28" s="214" t="s">
        <v>1992</v>
      </c>
      <c r="AM28" s="210" t="s">
        <v>1993</v>
      </c>
      <c r="AN28" s="185" t="s">
        <v>1240</v>
      </c>
      <c r="AO28" s="185" t="s">
        <v>1241</v>
      </c>
      <c r="AP28" s="185" t="s">
        <v>1242</v>
      </c>
      <c r="AQ28" s="186">
        <v>44911</v>
      </c>
      <c r="AR28" s="187" t="s">
        <v>338</v>
      </c>
      <c r="AS28" s="188" t="s">
        <v>1243</v>
      </c>
      <c r="AT28" s="189">
        <v>45169</v>
      </c>
      <c r="AU28" s="190" t="s">
        <v>2137</v>
      </c>
      <c r="AV28" s="191" t="s">
        <v>2136</v>
      </c>
      <c r="AW28" s="189" t="s">
        <v>352</v>
      </c>
      <c r="AX28" s="187" t="s">
        <v>353</v>
      </c>
      <c r="AY28" s="188" t="s">
        <v>352</v>
      </c>
      <c r="AZ28" s="189" t="s">
        <v>352</v>
      </c>
      <c r="BA28" s="190" t="s">
        <v>353</v>
      </c>
      <c r="BB28" s="191" t="s">
        <v>352</v>
      </c>
      <c r="BC28" s="189" t="s">
        <v>352</v>
      </c>
      <c r="BD28" s="187" t="s">
        <v>353</v>
      </c>
      <c r="BE28" s="188" t="s">
        <v>352</v>
      </c>
      <c r="BF28" s="189" t="s">
        <v>352</v>
      </c>
      <c r="BG28" s="190" t="s">
        <v>353</v>
      </c>
      <c r="BH28" s="191" t="s">
        <v>352</v>
      </c>
      <c r="BI28" s="189" t="s">
        <v>352</v>
      </c>
      <c r="BJ28" s="187" t="s">
        <v>353</v>
      </c>
      <c r="BK28" s="188" t="s">
        <v>352</v>
      </c>
      <c r="BL28" s="189" t="s">
        <v>352</v>
      </c>
      <c r="BM28" s="190" t="s">
        <v>353</v>
      </c>
      <c r="BN28" s="191" t="s">
        <v>352</v>
      </c>
      <c r="BO28" s="189" t="s">
        <v>352</v>
      </c>
      <c r="BP28" s="187" t="s">
        <v>353</v>
      </c>
      <c r="BQ28" s="188" t="s">
        <v>352</v>
      </c>
      <c r="BR28" s="189" t="s">
        <v>352</v>
      </c>
      <c r="BS28" s="190" t="s">
        <v>353</v>
      </c>
      <c r="BT28" s="191" t="s">
        <v>352</v>
      </c>
      <c r="BU28" s="189" t="s">
        <v>352</v>
      </c>
      <c r="BV28" s="187" t="s">
        <v>353</v>
      </c>
      <c r="BW28" s="188" t="s">
        <v>352</v>
      </c>
      <c r="BX28" s="189" t="s">
        <v>352</v>
      </c>
      <c r="BY28" s="190" t="s">
        <v>353</v>
      </c>
      <c r="BZ28" s="192" t="s">
        <v>352</v>
      </c>
      <c r="CA28" s="2">
        <f>COUNTBLANK(A28:BZ28)</f>
        <v>20</v>
      </c>
      <c r="CB28" s="51" t="s">
        <v>1877</v>
      </c>
      <c r="CC28" s="51" t="s">
        <v>1880</v>
      </c>
      <c r="CD28" s="51" t="s">
        <v>1653</v>
      </c>
      <c r="CE28" s="51" t="s">
        <v>1649</v>
      </c>
      <c r="CF28" s="51" t="s">
        <v>1647</v>
      </c>
      <c r="CG28" s="51" t="s">
        <v>1647</v>
      </c>
      <c r="CH28" s="51" t="s">
        <v>1671</v>
      </c>
      <c r="CI28" s="51" t="s">
        <v>1647</v>
      </c>
      <c r="CJ28" s="51" t="s">
        <v>1679</v>
      </c>
      <c r="CK28" s="51"/>
      <c r="CL28" s="51" t="s">
        <v>1675</v>
      </c>
      <c r="CM28" s="51" t="s">
        <v>1691</v>
      </c>
      <c r="CN28" s="51" t="s">
        <v>1675</v>
      </c>
      <c r="CO28" s="51" t="s">
        <v>1675</v>
      </c>
      <c r="CP28" s="51" t="s">
        <v>1675</v>
      </c>
      <c r="CQ28" s="51" t="s">
        <v>1675</v>
      </c>
      <c r="CR28" s="51" t="s">
        <v>1701</v>
      </c>
      <c r="CS28" s="51" t="s">
        <v>1675</v>
      </c>
      <c r="CT28" s="51" t="s">
        <v>1675</v>
      </c>
      <c r="CU28" s="51" t="s">
        <v>1675</v>
      </c>
      <c r="CV28" s="51" t="s">
        <v>1675</v>
      </c>
      <c r="CW28" s="51" t="s">
        <v>1675</v>
      </c>
      <c r="CX28" s="51" t="s">
        <v>1675</v>
      </c>
      <c r="CZ28" s="174" t="str">
        <f>J28</f>
        <v>Gestión de procesos</v>
      </c>
      <c r="DA28" s="276" t="str">
        <f>I28</f>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v>
      </c>
      <c r="DB28" s="276"/>
      <c r="DC28" s="276"/>
      <c r="DD28" s="276"/>
      <c r="DE28" s="276"/>
      <c r="DF28" s="276"/>
      <c r="DG28" s="276"/>
      <c r="DH28" s="174" t="str">
        <f>Y28</f>
        <v>Alto</v>
      </c>
      <c r="DI28" s="174" t="str">
        <f t="shared" si="0"/>
        <v>Bajo</v>
      </c>
      <c r="DK28" s="170" t="e">
        <f>SUM(LEN(#REF!)-LEN(SUBSTITUTE(#REF!,"- Preventivo","")))/LEN("- Preventivo")</f>
        <v>#REF!</v>
      </c>
      <c r="DL28" s="170" t="e">
        <f>SUMIFS($DK$12:$DK$99,$A$12:$A$99,A28)</f>
        <v>#REF!</v>
      </c>
      <c r="DM28" s="170" t="e">
        <f>SUM(LEN(#REF!)-LEN(SUBSTITUTE(#REF!,"- Detectivo","")))/LEN("- Detectivo")</f>
        <v>#REF!</v>
      </c>
      <c r="DN28" s="170" t="e">
        <f>SUMIFS($DM$12:$DM$99,$A$12:$A$99,A28)</f>
        <v>#REF!</v>
      </c>
      <c r="DO28" s="170" t="e">
        <f>SUM(LEN(#REF!)-LEN(SUBSTITUTE(#REF!,"- Correctivo","")))/LEN("- Correctivo")</f>
        <v>#REF!</v>
      </c>
      <c r="DP28" s="170" t="e">
        <f>SUMIFS($DO$12:$DO$99,$A$12:$A$99,A28)</f>
        <v>#REF!</v>
      </c>
      <c r="DQ28" s="170" t="e">
        <f t="shared" si="5"/>
        <v>#REF!</v>
      </c>
      <c r="DR28" s="170" t="e">
        <f>SUMIFS($DQ$12:$DQ$99,$A$12:$A$99,A28)</f>
        <v>#REF!</v>
      </c>
      <c r="DS28" s="170" t="e">
        <f>SUM(LEN(#REF!)-LEN(SUBSTITUTE(#REF!,"- Documentado","")))/LEN("- Documentado")</f>
        <v>#REF!</v>
      </c>
      <c r="DT28" s="170" t="e">
        <f>SUM(LEN(#REF!)-LEN(SUBSTITUTE(#REF!,"- Documentado","")))/LEN("- Documentado")</f>
        <v>#REF!</v>
      </c>
      <c r="DU28" s="170" t="e">
        <f>SUMIFS($DS$12:$DS$99,$A$12:$A$99,A28)+SUMIFS($DT$12:$DT$99,$A$12:$A$99,A28)</f>
        <v>#REF!</v>
      </c>
      <c r="DV28" s="170" t="e">
        <f>SUM(LEN(#REF!)-LEN(SUBSTITUTE(#REF!,"- Continua","")))/LEN("- Continua")</f>
        <v>#REF!</v>
      </c>
      <c r="DW28" s="170" t="e">
        <f>SUM(LEN(#REF!)-LEN(SUBSTITUTE(#REF!,"- Continua","")))/LEN("- Continua")</f>
        <v>#REF!</v>
      </c>
      <c r="DX28" s="170" t="e">
        <f>SUMIFS($DV$12:$DV$99,$A$12:$A$99,A28)+SUMIFS($DW$12:$DW$99,$A$12:$A$99,A28)</f>
        <v>#REF!</v>
      </c>
      <c r="DY28" s="170" t="e">
        <f>SUM(LEN(#REF!)-LEN(SUBSTITUTE(#REF!,"- Con registro","")))/LEN("- Con registro")</f>
        <v>#REF!</v>
      </c>
      <c r="DZ28" s="170" t="e">
        <f>SUM(LEN(#REF!)-LEN(SUBSTITUTE(#REF!,"- Con registro","")))/LEN("- Con registro")</f>
        <v>#REF!</v>
      </c>
      <c r="EA28" s="170" t="e">
        <f>SUMIFS($DY$12:$DY$99,$A$12:$A$99,A28)+SUMIFS($DZ$12:$DZ$99,$A$12:$A$99,A28)</f>
        <v>#REF!</v>
      </c>
      <c r="EB28" s="173" t="e">
        <f t="shared" si="6"/>
        <v>#REF!</v>
      </c>
      <c r="EC28" s="173" t="e">
        <f t="shared" si="7"/>
        <v>#REF!</v>
      </c>
      <c r="ED28" s="215" t="e">
        <f t="shared" si="8"/>
        <v>#REF!</v>
      </c>
      <c r="EE28" s="277" t="e">
        <f t="shared" si="9"/>
        <v>#REF!</v>
      </c>
      <c r="EF28" s="277"/>
      <c r="EG28" s="277"/>
      <c r="EH28" s="277"/>
      <c r="EI28" s="277"/>
      <c r="EJ28" s="277"/>
      <c r="EK28" s="277"/>
      <c r="EL28" s="277"/>
      <c r="EM28" s="277"/>
      <c r="EN28" s="277"/>
      <c r="EP28" s="201">
        <f t="shared" si="10"/>
        <v>45169</v>
      </c>
      <c r="EQ28" s="202">
        <f t="shared" si="11"/>
        <v>45267</v>
      </c>
      <c r="ER28" s="170" t="str">
        <f t="shared" si="12"/>
        <v>Riesgos</v>
      </c>
      <c r="ES28" s="170" t="str">
        <f>IF(ER28="","",CONCATENATE("ID_",G28,": ",I28))</f>
        <v>ID_130: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v>
      </c>
      <c r="ET28" s="170" t="str">
        <f>IF(ES28="","",CONCATENATE("Ajuste en ",VLOOKUP(EP28,AQ28:BZ28,(MATCH(EP28,AQ28:BZ28,10)+1))," en el Mapa de riesgos de ",A28))</f>
        <v>Ajuste en Identificación del riesgo
Establecimiento de controles en el Mapa de riesgos de Fortalecimiento Institucional</v>
      </c>
      <c r="EU28" s="170" t="str">
        <f>IF(ET28="","",CONCATENATE("Solicitud de cambio realizada y aprobada por la ",L28," a través del Aplicativo DARUMA"))</f>
        <v>Solicitud de cambio realizada y aprobada por la Oficina Asesora de Planeación a través del Aplicativo DARUMA</v>
      </c>
    </row>
    <row r="29" spans="1:151" ht="399.95" customHeight="1" x14ac:dyDescent="0.2">
      <c r="A29" s="206" t="s">
        <v>1231</v>
      </c>
      <c r="B29" s="185" t="s">
        <v>1232</v>
      </c>
      <c r="C29" s="185" t="s">
        <v>1233</v>
      </c>
      <c r="D29" s="206" t="s">
        <v>151</v>
      </c>
      <c r="E29" s="207" t="s">
        <v>90</v>
      </c>
      <c r="F29" s="185" t="s">
        <v>2142</v>
      </c>
      <c r="G29" s="207">
        <v>131</v>
      </c>
      <c r="H29" s="207" t="s">
        <v>1806</v>
      </c>
      <c r="I29" s="176" t="s">
        <v>879</v>
      </c>
      <c r="J29" s="206" t="s">
        <v>35</v>
      </c>
      <c r="K29" s="207" t="s">
        <v>365</v>
      </c>
      <c r="L29" s="185" t="s">
        <v>258</v>
      </c>
      <c r="M29" s="191" t="s">
        <v>880</v>
      </c>
      <c r="N29" s="185" t="s">
        <v>881</v>
      </c>
      <c r="O29" s="185" t="s">
        <v>882</v>
      </c>
      <c r="P29" s="185" t="s">
        <v>368</v>
      </c>
      <c r="Q29" s="185" t="s">
        <v>332</v>
      </c>
      <c r="R29" s="185" t="s">
        <v>369</v>
      </c>
      <c r="S29" s="185" t="s">
        <v>1639</v>
      </c>
      <c r="T29" s="185" t="s">
        <v>428</v>
      </c>
      <c r="U29" s="208" t="s">
        <v>316</v>
      </c>
      <c r="V29" s="209">
        <v>0.2</v>
      </c>
      <c r="W29" s="208" t="s">
        <v>121</v>
      </c>
      <c r="X29" s="209">
        <v>0.4</v>
      </c>
      <c r="Y29" s="66" t="s">
        <v>271</v>
      </c>
      <c r="Z29" s="185" t="s">
        <v>883</v>
      </c>
      <c r="AA29" s="208" t="s">
        <v>316</v>
      </c>
      <c r="AB29" s="213">
        <v>3.0239999999999996E-2</v>
      </c>
      <c r="AC29" s="208" t="s">
        <v>121</v>
      </c>
      <c r="AD29" s="213">
        <v>0.22500000000000003</v>
      </c>
      <c r="AE29" s="66" t="s">
        <v>271</v>
      </c>
      <c r="AF29" s="185" t="s">
        <v>884</v>
      </c>
      <c r="AG29" s="206" t="s">
        <v>337</v>
      </c>
      <c r="AH29" s="185" t="s">
        <v>1973</v>
      </c>
      <c r="AI29" s="185" t="s">
        <v>1973</v>
      </c>
      <c r="AJ29" s="185" t="s">
        <v>1973</v>
      </c>
      <c r="AK29" s="185" t="s">
        <v>1973</v>
      </c>
      <c r="AL29" s="185" t="s">
        <v>1973</v>
      </c>
      <c r="AM29" s="185" t="s">
        <v>1973</v>
      </c>
      <c r="AN29" s="185" t="s">
        <v>1244</v>
      </c>
      <c r="AO29" s="185" t="s">
        <v>1245</v>
      </c>
      <c r="AP29" s="185" t="s">
        <v>1246</v>
      </c>
      <c r="AQ29" s="186">
        <v>44911</v>
      </c>
      <c r="AR29" s="187" t="s">
        <v>338</v>
      </c>
      <c r="AS29" s="188" t="s">
        <v>1247</v>
      </c>
      <c r="AT29" s="189">
        <v>45146</v>
      </c>
      <c r="AU29" s="190" t="s">
        <v>1937</v>
      </c>
      <c r="AV29" s="191" t="s">
        <v>2117</v>
      </c>
      <c r="AW29" s="189" t="s">
        <v>352</v>
      </c>
      <c r="AX29" s="187" t="s">
        <v>353</v>
      </c>
      <c r="AY29" s="188" t="s">
        <v>352</v>
      </c>
      <c r="AZ29" s="189" t="s">
        <v>352</v>
      </c>
      <c r="BA29" s="190" t="s">
        <v>353</v>
      </c>
      <c r="BB29" s="191" t="s">
        <v>352</v>
      </c>
      <c r="BC29" s="189" t="s">
        <v>352</v>
      </c>
      <c r="BD29" s="187" t="s">
        <v>353</v>
      </c>
      <c r="BE29" s="188" t="s">
        <v>352</v>
      </c>
      <c r="BF29" s="189" t="s">
        <v>352</v>
      </c>
      <c r="BG29" s="190" t="s">
        <v>353</v>
      </c>
      <c r="BH29" s="191" t="s">
        <v>352</v>
      </c>
      <c r="BI29" s="189" t="s">
        <v>352</v>
      </c>
      <c r="BJ29" s="187" t="s">
        <v>353</v>
      </c>
      <c r="BK29" s="188" t="s">
        <v>352</v>
      </c>
      <c r="BL29" s="189" t="s">
        <v>352</v>
      </c>
      <c r="BM29" s="190" t="s">
        <v>353</v>
      </c>
      <c r="BN29" s="191" t="s">
        <v>352</v>
      </c>
      <c r="BO29" s="189" t="s">
        <v>352</v>
      </c>
      <c r="BP29" s="187" t="s">
        <v>353</v>
      </c>
      <c r="BQ29" s="188" t="s">
        <v>352</v>
      </c>
      <c r="BR29" s="189" t="s">
        <v>352</v>
      </c>
      <c r="BS29" s="190" t="s">
        <v>353</v>
      </c>
      <c r="BT29" s="191" t="s">
        <v>352</v>
      </c>
      <c r="BU29" s="189" t="s">
        <v>352</v>
      </c>
      <c r="BV29" s="187" t="s">
        <v>353</v>
      </c>
      <c r="BW29" s="188" t="s">
        <v>352</v>
      </c>
      <c r="BX29" s="189" t="s">
        <v>352</v>
      </c>
      <c r="BY29" s="190" t="s">
        <v>353</v>
      </c>
      <c r="BZ29" s="192" t="s">
        <v>352</v>
      </c>
      <c r="CA29" s="2">
        <f>COUNTBLANK(A29:BZ29)</f>
        <v>20</v>
      </c>
      <c r="CB29" s="51"/>
      <c r="CC29" s="51"/>
      <c r="CD29" s="51" t="s">
        <v>1653</v>
      </c>
      <c r="CE29" s="51" t="s">
        <v>1649</v>
      </c>
      <c r="CF29" s="51" t="s">
        <v>1647</v>
      </c>
      <c r="CG29" s="51" t="s">
        <v>1647</v>
      </c>
      <c r="CH29" s="51" t="s">
        <v>1671</v>
      </c>
      <c r="CI29" s="51" t="s">
        <v>1647</v>
      </c>
      <c r="CJ29" s="51" t="s">
        <v>1675</v>
      </c>
      <c r="CK29" s="51"/>
      <c r="CL29" s="51" t="s">
        <v>1675</v>
      </c>
      <c r="CM29" s="51" t="s">
        <v>1675</v>
      </c>
      <c r="CN29" s="51" t="s">
        <v>1675</v>
      </c>
      <c r="CO29" s="51" t="s">
        <v>1675</v>
      </c>
      <c r="CP29" s="51" t="s">
        <v>1675</v>
      </c>
      <c r="CQ29" s="51" t="s">
        <v>1675</v>
      </c>
      <c r="CR29" s="51" t="s">
        <v>1702</v>
      </c>
      <c r="CS29" s="51" t="s">
        <v>1675</v>
      </c>
      <c r="CT29" s="51" t="s">
        <v>1675</v>
      </c>
      <c r="CU29" s="51" t="s">
        <v>1675</v>
      </c>
      <c r="CV29" s="51" t="s">
        <v>1675</v>
      </c>
      <c r="CW29" s="51" t="s">
        <v>1675</v>
      </c>
      <c r="CX29" s="51" t="s">
        <v>1675</v>
      </c>
      <c r="CZ29" s="174" t="str">
        <f>J29</f>
        <v>Gestión de procesos</v>
      </c>
      <c r="DA29" s="276" t="str">
        <f>I29</f>
        <v xml:space="preserve">Posibilidad de afectación reputacional por pérdida de la credibilidad en el compromiso ambiental de la Entidad, debido a decisiones erróneas o no acertadas en la formulación del PIGA y su plan de acción </v>
      </c>
      <c r="DB29" s="276"/>
      <c r="DC29" s="276"/>
      <c r="DD29" s="276"/>
      <c r="DE29" s="276"/>
      <c r="DF29" s="276"/>
      <c r="DG29" s="276"/>
      <c r="DH29" s="174" t="str">
        <f>Y29</f>
        <v>Bajo</v>
      </c>
      <c r="DI29" s="174" t="str">
        <f t="shared" si="0"/>
        <v>Bajo</v>
      </c>
      <c r="DK29" s="170" t="e">
        <f>SUM(LEN(#REF!)-LEN(SUBSTITUTE(#REF!,"- Preventivo","")))/LEN("- Preventivo")</f>
        <v>#REF!</v>
      </c>
      <c r="DL29" s="170" t="e">
        <f>SUMIFS($DK$12:$DK$99,$A$12:$A$99,A29)</f>
        <v>#REF!</v>
      </c>
      <c r="DM29" s="170" t="e">
        <f>SUM(LEN(#REF!)-LEN(SUBSTITUTE(#REF!,"- Detectivo","")))/LEN("- Detectivo")</f>
        <v>#REF!</v>
      </c>
      <c r="DN29" s="170" t="e">
        <f>SUMIFS($DM$12:$DM$99,$A$12:$A$99,A29)</f>
        <v>#REF!</v>
      </c>
      <c r="DO29" s="170" t="e">
        <f>SUM(LEN(#REF!)-LEN(SUBSTITUTE(#REF!,"- Correctivo","")))/LEN("- Correctivo")</f>
        <v>#REF!</v>
      </c>
      <c r="DP29" s="170" t="e">
        <f>SUMIFS($DO$12:$DO$99,$A$12:$A$99,A29)</f>
        <v>#REF!</v>
      </c>
      <c r="DQ29" s="170" t="e">
        <f t="shared" si="5"/>
        <v>#REF!</v>
      </c>
      <c r="DR29" s="170" t="e">
        <f>SUMIFS($DQ$12:$DQ$99,$A$12:$A$99,A29)</f>
        <v>#REF!</v>
      </c>
      <c r="DS29" s="170" t="e">
        <f>SUM(LEN(#REF!)-LEN(SUBSTITUTE(#REF!,"- Documentado","")))/LEN("- Documentado")</f>
        <v>#REF!</v>
      </c>
      <c r="DT29" s="170" t="e">
        <f>SUM(LEN(#REF!)-LEN(SUBSTITUTE(#REF!,"- Documentado","")))/LEN("- Documentado")</f>
        <v>#REF!</v>
      </c>
      <c r="DU29" s="170" t="e">
        <f>SUMIFS($DS$12:$DS$99,$A$12:$A$99,A29)+SUMIFS($DT$12:$DT$99,$A$12:$A$99,A29)</f>
        <v>#REF!</v>
      </c>
      <c r="DV29" s="170" t="e">
        <f>SUM(LEN(#REF!)-LEN(SUBSTITUTE(#REF!,"- Continua","")))/LEN("- Continua")</f>
        <v>#REF!</v>
      </c>
      <c r="DW29" s="170" t="e">
        <f>SUM(LEN(#REF!)-LEN(SUBSTITUTE(#REF!,"- Continua","")))/LEN("- Continua")</f>
        <v>#REF!</v>
      </c>
      <c r="DX29" s="170" t="e">
        <f>SUMIFS($DV$12:$DV$99,$A$12:$A$99,A29)+SUMIFS($DW$12:$DW$99,$A$12:$A$99,A29)</f>
        <v>#REF!</v>
      </c>
      <c r="DY29" s="170" t="e">
        <f>SUM(LEN(#REF!)-LEN(SUBSTITUTE(#REF!,"- Con registro","")))/LEN("- Con registro")</f>
        <v>#REF!</v>
      </c>
      <c r="DZ29" s="170" t="e">
        <f>SUM(LEN(#REF!)-LEN(SUBSTITUTE(#REF!,"- Con registro","")))/LEN("- Con registro")</f>
        <v>#REF!</v>
      </c>
      <c r="EA29" s="170" t="e">
        <f>SUMIFS($DY$12:$DY$99,$A$12:$A$99,A29)+SUMIFS($DZ$12:$DZ$99,$A$12:$A$99,A29)</f>
        <v>#REF!</v>
      </c>
      <c r="EB29" s="173" t="e">
        <f t="shared" si="6"/>
        <v>#REF!</v>
      </c>
      <c r="EC29" s="173" t="e">
        <f t="shared" si="7"/>
        <v>#REF!</v>
      </c>
      <c r="ED29" s="215" t="e">
        <f t="shared" si="8"/>
        <v>#REF!</v>
      </c>
      <c r="EE29" s="277" t="e">
        <f t="shared" si="9"/>
        <v>#REF!</v>
      </c>
      <c r="EF29" s="277"/>
      <c r="EG29" s="277"/>
      <c r="EH29" s="277"/>
      <c r="EI29" s="277"/>
      <c r="EJ29" s="277"/>
      <c r="EK29" s="277"/>
      <c r="EL29" s="277"/>
      <c r="EM29" s="277"/>
      <c r="EN29" s="277"/>
      <c r="EP29" s="201">
        <f t="shared" si="10"/>
        <v>45146</v>
      </c>
      <c r="EQ29" s="202">
        <f t="shared" si="11"/>
        <v>45267</v>
      </c>
      <c r="ER29" s="170" t="str">
        <f t="shared" si="12"/>
        <v>Riesgos</v>
      </c>
      <c r="ES29" s="170" t="str">
        <f>IF(ER29="","",CONCATENATE("ID_",G29,": ",I29))</f>
        <v xml:space="preserve">ID_131: Posibilidad de afectación reputacional por pérdida de la credibilidad en el compromiso ambiental de la Entidad, debido a decisiones erróneas o no acertadas en la formulación del PIGA y su plan de acción </v>
      </c>
      <c r="ET29" s="170" t="str">
        <f>IF(ES29="","",CONCATENATE("Ajuste en ",VLOOKUP(EP29,AQ29:BZ29,(MATCH(EP29,AQ29:BZ29,10)+1))," en el Mapa de riesgos de ",A29))</f>
        <v>Ajuste en Identificación del riesgo en el Mapa de riesgos de Fortalecimiento Institucional</v>
      </c>
      <c r="EU29" s="170" t="str">
        <f>IF(ET29="","",CONCATENATE("Solicitud de cambio realizada y aprobada por la ",L29," a través del Aplicativo DARUMA"))</f>
        <v>Solicitud de cambio realizada y aprobada por la Subdirección de Servicios Administrativos a través del Aplicativo DARUMA</v>
      </c>
    </row>
    <row r="30" spans="1:151" ht="399.95" customHeight="1" x14ac:dyDescent="0.2">
      <c r="A30" s="206" t="s">
        <v>1248</v>
      </c>
      <c r="B30" s="185" t="s">
        <v>1249</v>
      </c>
      <c r="C30" s="185" t="s">
        <v>1250</v>
      </c>
      <c r="D30" s="206" t="s">
        <v>1046</v>
      </c>
      <c r="E30" s="207" t="s">
        <v>90</v>
      </c>
      <c r="F30" s="185" t="s">
        <v>1687</v>
      </c>
      <c r="G30" s="207">
        <v>132</v>
      </c>
      <c r="H30" s="207" t="s">
        <v>1807</v>
      </c>
      <c r="I30" s="176" t="s">
        <v>1047</v>
      </c>
      <c r="J30" s="206" t="s">
        <v>35</v>
      </c>
      <c r="K30" s="207" t="s">
        <v>365</v>
      </c>
      <c r="L30" s="185" t="s">
        <v>252</v>
      </c>
      <c r="M30" s="191" t="s">
        <v>1048</v>
      </c>
      <c r="N30" s="185" t="s">
        <v>1049</v>
      </c>
      <c r="O30" s="185" t="s">
        <v>1050</v>
      </c>
      <c r="P30" s="185" t="s">
        <v>2133</v>
      </c>
      <c r="Q30" s="185" t="s">
        <v>332</v>
      </c>
      <c r="R30" s="185" t="s">
        <v>359</v>
      </c>
      <c r="S30" s="185" t="s">
        <v>1638</v>
      </c>
      <c r="T30" s="185" t="s">
        <v>360</v>
      </c>
      <c r="U30" s="208" t="s">
        <v>314</v>
      </c>
      <c r="V30" s="209">
        <v>0.4</v>
      </c>
      <c r="W30" s="208" t="s">
        <v>121</v>
      </c>
      <c r="X30" s="209">
        <v>0.4</v>
      </c>
      <c r="Y30" s="66" t="s">
        <v>84</v>
      </c>
      <c r="Z30" s="185" t="s">
        <v>1051</v>
      </c>
      <c r="AA30" s="208" t="s">
        <v>316</v>
      </c>
      <c r="AB30" s="213">
        <v>0.11759999999999998</v>
      </c>
      <c r="AC30" s="208" t="s">
        <v>315</v>
      </c>
      <c r="AD30" s="213">
        <v>0.16875000000000001</v>
      </c>
      <c r="AE30" s="66" t="s">
        <v>271</v>
      </c>
      <c r="AF30" s="185" t="s">
        <v>1052</v>
      </c>
      <c r="AG30" s="206" t="s">
        <v>337</v>
      </c>
      <c r="AH30" s="185" t="s">
        <v>1973</v>
      </c>
      <c r="AI30" s="185" t="s">
        <v>1973</v>
      </c>
      <c r="AJ30" s="185" t="s">
        <v>1973</v>
      </c>
      <c r="AK30" s="185" t="s">
        <v>1973</v>
      </c>
      <c r="AL30" s="185" t="s">
        <v>1973</v>
      </c>
      <c r="AM30" s="185" t="s">
        <v>1973</v>
      </c>
      <c r="AN30" s="185" t="s">
        <v>1251</v>
      </c>
      <c r="AO30" s="185" t="s">
        <v>1053</v>
      </c>
      <c r="AP30" s="185" t="s">
        <v>1252</v>
      </c>
      <c r="AQ30" s="186">
        <v>43353</v>
      </c>
      <c r="AR30" s="187" t="s">
        <v>338</v>
      </c>
      <c r="AS30" s="188" t="s">
        <v>1054</v>
      </c>
      <c r="AT30" s="189">
        <v>43612</v>
      </c>
      <c r="AU30" s="190" t="s">
        <v>338</v>
      </c>
      <c r="AV30" s="191" t="s">
        <v>1055</v>
      </c>
      <c r="AW30" s="189">
        <v>43903</v>
      </c>
      <c r="AX30" s="187" t="s">
        <v>338</v>
      </c>
      <c r="AY30" s="188" t="s">
        <v>1056</v>
      </c>
      <c r="AZ30" s="189">
        <v>44246</v>
      </c>
      <c r="BA30" s="190" t="s">
        <v>344</v>
      </c>
      <c r="BB30" s="191" t="s">
        <v>1057</v>
      </c>
      <c r="BC30" s="189">
        <v>44545</v>
      </c>
      <c r="BD30" s="187" t="s">
        <v>338</v>
      </c>
      <c r="BE30" s="188" t="s">
        <v>510</v>
      </c>
      <c r="BF30" s="189">
        <v>44890</v>
      </c>
      <c r="BG30" s="190" t="s">
        <v>344</v>
      </c>
      <c r="BH30" s="191" t="s">
        <v>1253</v>
      </c>
      <c r="BI30" s="189">
        <v>44895</v>
      </c>
      <c r="BJ30" s="187" t="s">
        <v>344</v>
      </c>
      <c r="BK30" s="188" t="s">
        <v>1254</v>
      </c>
      <c r="BL30" s="189">
        <v>44545</v>
      </c>
      <c r="BM30" s="187" t="s">
        <v>344</v>
      </c>
      <c r="BN30" s="188" t="s">
        <v>1184</v>
      </c>
      <c r="BO30" s="189">
        <v>45040</v>
      </c>
      <c r="BP30" s="187" t="s">
        <v>1937</v>
      </c>
      <c r="BQ30" s="188" t="s">
        <v>1913</v>
      </c>
      <c r="BR30" s="189">
        <v>45114</v>
      </c>
      <c r="BS30" s="190" t="s">
        <v>1937</v>
      </c>
      <c r="BT30" s="191" t="s">
        <v>2132</v>
      </c>
      <c r="BU30" s="189" t="s">
        <v>352</v>
      </c>
      <c r="BV30" s="187" t="s">
        <v>353</v>
      </c>
      <c r="BW30" s="188" t="s">
        <v>352</v>
      </c>
      <c r="BX30" s="189" t="s">
        <v>352</v>
      </c>
      <c r="BY30" s="190" t="s">
        <v>353</v>
      </c>
      <c r="BZ30" s="192" t="s">
        <v>352</v>
      </c>
      <c r="CA30" s="2">
        <f>COUNTBLANK(A30:BZ30)</f>
        <v>4</v>
      </c>
      <c r="CB30" s="51"/>
      <c r="CC30" s="51"/>
      <c r="CD30" s="51" t="s">
        <v>1654</v>
      </c>
      <c r="CE30" s="51" t="s">
        <v>1649</v>
      </c>
      <c r="CF30" s="51" t="s">
        <v>1647</v>
      </c>
      <c r="CG30" s="51" t="s">
        <v>1647</v>
      </c>
      <c r="CH30" s="51" t="s">
        <v>1671</v>
      </c>
      <c r="CI30" s="51" t="s">
        <v>1647</v>
      </c>
      <c r="CJ30" s="51" t="s">
        <v>1675</v>
      </c>
      <c r="CK30" s="51" t="s">
        <v>1682</v>
      </c>
      <c r="CL30" s="51" t="s">
        <v>1675</v>
      </c>
      <c r="CM30" s="51" t="s">
        <v>1675</v>
      </c>
      <c r="CN30" s="51" t="s">
        <v>1675</v>
      </c>
      <c r="CO30" s="51" t="s">
        <v>1675</v>
      </c>
      <c r="CP30" s="51" t="s">
        <v>1675</v>
      </c>
      <c r="CQ30" s="51" t="s">
        <v>1675</v>
      </c>
      <c r="CR30" s="51" t="s">
        <v>1703</v>
      </c>
      <c r="CS30" s="51" t="s">
        <v>1675</v>
      </c>
      <c r="CT30" s="51" t="s">
        <v>1675</v>
      </c>
      <c r="CU30" s="51" t="s">
        <v>1675</v>
      </c>
      <c r="CV30" s="51" t="s">
        <v>1675</v>
      </c>
      <c r="CW30" s="51" t="s">
        <v>1675</v>
      </c>
      <c r="CX30" s="51" t="s">
        <v>1675</v>
      </c>
      <c r="CZ30" s="174" t="str">
        <f>J30</f>
        <v>Gestión de procesos</v>
      </c>
      <c r="DA30" s="276" t="str">
        <f>I30</f>
        <v>Posibilidad de afectación reputacional por información inoportuna, deficiente o insuficiente , debido a errores (fallas o deficiencias) en asistencia técnica a los sectores y/o entidades en relacionamiento, cooperación y posicionamiento internacional</v>
      </c>
      <c r="DB30" s="276"/>
      <c r="DC30" s="276"/>
      <c r="DD30" s="276"/>
      <c r="DE30" s="276"/>
      <c r="DF30" s="276"/>
      <c r="DG30" s="276"/>
      <c r="DH30" s="174" t="str">
        <f>Y30</f>
        <v>Moderado</v>
      </c>
      <c r="DI30" s="174" t="str">
        <f t="shared" si="0"/>
        <v>Bajo</v>
      </c>
      <c r="DK30" s="170" t="e">
        <f>SUM(LEN(#REF!)-LEN(SUBSTITUTE(#REF!,"- Preventivo","")))/LEN("- Preventivo")</f>
        <v>#REF!</v>
      </c>
      <c r="DL30" s="170" t="e">
        <f>SUMIFS($DK$12:$DK$99,$A$12:$A$99,A30)</f>
        <v>#REF!</v>
      </c>
      <c r="DM30" s="170" t="e">
        <f>SUM(LEN(#REF!)-LEN(SUBSTITUTE(#REF!,"- Detectivo","")))/LEN("- Detectivo")</f>
        <v>#REF!</v>
      </c>
      <c r="DN30" s="170" t="e">
        <f>SUMIFS($DM$12:$DM$99,$A$12:$A$99,A30)</f>
        <v>#REF!</v>
      </c>
      <c r="DO30" s="170" t="e">
        <f>SUM(LEN(#REF!)-LEN(SUBSTITUTE(#REF!,"- Correctivo","")))/LEN("- Correctivo")</f>
        <v>#REF!</v>
      </c>
      <c r="DP30" s="170" t="e">
        <f>SUMIFS($DO$12:$DO$99,$A$12:$A$99,A30)</f>
        <v>#REF!</v>
      </c>
      <c r="DQ30" s="170" t="e">
        <f t="shared" si="5"/>
        <v>#REF!</v>
      </c>
      <c r="DR30" s="170" t="e">
        <f>SUMIFS($DQ$12:$DQ$99,$A$12:$A$99,A30)</f>
        <v>#REF!</v>
      </c>
      <c r="DS30" s="170" t="e">
        <f>SUM(LEN(#REF!)-LEN(SUBSTITUTE(#REF!,"- Documentado","")))/LEN("- Documentado")</f>
        <v>#REF!</v>
      </c>
      <c r="DT30" s="170" t="e">
        <f>SUM(LEN(#REF!)-LEN(SUBSTITUTE(#REF!,"- Documentado","")))/LEN("- Documentado")</f>
        <v>#REF!</v>
      </c>
      <c r="DU30" s="170" t="e">
        <f>SUMIFS($DS$12:$DS$99,$A$12:$A$99,A30)+SUMIFS($DT$12:$DT$99,$A$12:$A$99,A30)</f>
        <v>#REF!</v>
      </c>
      <c r="DV30" s="170" t="e">
        <f>SUM(LEN(#REF!)-LEN(SUBSTITUTE(#REF!,"- Continua","")))/LEN("- Continua")</f>
        <v>#REF!</v>
      </c>
      <c r="DW30" s="170" t="e">
        <f>SUM(LEN(#REF!)-LEN(SUBSTITUTE(#REF!,"- Continua","")))/LEN("- Continua")</f>
        <v>#REF!</v>
      </c>
      <c r="DX30" s="170" t="e">
        <f>SUMIFS($DV$12:$DV$99,$A$12:$A$99,A30)+SUMIFS($DW$12:$DW$99,$A$12:$A$99,A30)</f>
        <v>#REF!</v>
      </c>
      <c r="DY30" s="170" t="e">
        <f>SUM(LEN(#REF!)-LEN(SUBSTITUTE(#REF!,"- Con registro","")))/LEN("- Con registro")</f>
        <v>#REF!</v>
      </c>
      <c r="DZ30" s="170" t="e">
        <f>SUM(LEN(#REF!)-LEN(SUBSTITUTE(#REF!,"- Con registro","")))/LEN("- Con registro")</f>
        <v>#REF!</v>
      </c>
      <c r="EA30" s="170" t="e">
        <f>SUMIFS($DY$12:$DY$99,$A$12:$A$99,A30)+SUMIFS($DZ$12:$DZ$99,$A$12:$A$99,A30)</f>
        <v>#REF!</v>
      </c>
      <c r="EB30" s="173" t="e">
        <f t="shared" si="6"/>
        <v>#REF!</v>
      </c>
      <c r="EC30" s="173" t="e">
        <f t="shared" si="7"/>
        <v>#REF!</v>
      </c>
      <c r="ED30" s="215" t="e">
        <f t="shared" si="8"/>
        <v>#REF!</v>
      </c>
      <c r="EE30" s="277" t="e">
        <f t="shared" si="9"/>
        <v>#REF!</v>
      </c>
      <c r="EF30" s="277"/>
      <c r="EG30" s="277"/>
      <c r="EH30" s="277"/>
      <c r="EI30" s="277"/>
      <c r="EJ30" s="277"/>
      <c r="EK30" s="277"/>
      <c r="EL30" s="277"/>
      <c r="EM30" s="277"/>
      <c r="EN30" s="277"/>
      <c r="EP30" s="201">
        <f t="shared" si="10"/>
        <v>45114</v>
      </c>
      <c r="EQ30" s="202">
        <f t="shared" si="11"/>
        <v>45267</v>
      </c>
      <c r="ER30" s="170" t="str">
        <f t="shared" si="12"/>
        <v>Riesgos</v>
      </c>
      <c r="ES30" s="170" t="str">
        <f>IF(ER30="","",CONCATENATE("ID_",G30,": ",I30))</f>
        <v>ID_132: Posibilidad de afectación reputacional por información inoportuna, deficiente o insuficiente , debido a errores (fallas o deficiencias) en asistencia técnica a los sectores y/o entidades en relacionamiento, cooperación y posicionamiento internacional</v>
      </c>
      <c r="ET30" s="170" t="str">
        <f>IF(ES30="","",CONCATENATE("Ajuste en ",VLOOKUP(EP30,AQ30:BZ30,(MATCH(EP30,AQ30:BZ30,10)+1))," en el Mapa de riesgos de ",A30))</f>
        <v>Ajuste en Identificación del riesgo en el Mapa de riesgos de Gestión de Alianzas e Internacionalización de Bogotá</v>
      </c>
      <c r="EU30" s="170" t="str">
        <f>IF(ET30="","",CONCATENATE("Solicitud de cambio realizada y aprobada por la ",L30," a través del Aplicativo DARUMA"))</f>
        <v>Solicitud de cambio realizada y aprobada por la Dirección Distrital de Relaciones Internacionales a través del Aplicativo DARUMA</v>
      </c>
    </row>
    <row r="31" spans="1:151" ht="399.95" customHeight="1" x14ac:dyDescent="0.2">
      <c r="A31" s="206" t="s">
        <v>1248</v>
      </c>
      <c r="B31" s="185" t="s">
        <v>1249</v>
      </c>
      <c r="C31" s="185" t="s">
        <v>1250</v>
      </c>
      <c r="D31" s="206" t="s">
        <v>1046</v>
      </c>
      <c r="E31" s="207" t="s">
        <v>90</v>
      </c>
      <c r="F31" s="185" t="s">
        <v>1058</v>
      </c>
      <c r="G31" s="207">
        <v>133</v>
      </c>
      <c r="H31" s="207" t="s">
        <v>1808</v>
      </c>
      <c r="I31" s="176" t="s">
        <v>1059</v>
      </c>
      <c r="J31" s="206" t="s">
        <v>35</v>
      </c>
      <c r="K31" s="207" t="s">
        <v>329</v>
      </c>
      <c r="L31" s="185" t="s">
        <v>252</v>
      </c>
      <c r="M31" s="191" t="s">
        <v>1060</v>
      </c>
      <c r="N31" s="185" t="s">
        <v>1061</v>
      </c>
      <c r="O31" s="185" t="s">
        <v>1062</v>
      </c>
      <c r="P31" s="185" t="s">
        <v>2133</v>
      </c>
      <c r="Q31" s="185" t="s">
        <v>332</v>
      </c>
      <c r="R31" s="185" t="s">
        <v>614</v>
      </c>
      <c r="S31" s="185" t="s">
        <v>1638</v>
      </c>
      <c r="T31" s="185" t="s">
        <v>360</v>
      </c>
      <c r="U31" s="208" t="s">
        <v>314</v>
      </c>
      <c r="V31" s="209">
        <v>0.4</v>
      </c>
      <c r="W31" s="208" t="s">
        <v>121</v>
      </c>
      <c r="X31" s="209">
        <v>0.4</v>
      </c>
      <c r="Y31" s="66" t="s">
        <v>84</v>
      </c>
      <c r="Z31" s="185" t="s">
        <v>1063</v>
      </c>
      <c r="AA31" s="208" t="s">
        <v>316</v>
      </c>
      <c r="AB31" s="213">
        <v>0.16799999999999998</v>
      </c>
      <c r="AC31" s="208" t="s">
        <v>315</v>
      </c>
      <c r="AD31" s="213">
        <v>0.16875000000000001</v>
      </c>
      <c r="AE31" s="66" t="s">
        <v>271</v>
      </c>
      <c r="AF31" s="185" t="s">
        <v>1064</v>
      </c>
      <c r="AG31" s="206" t="s">
        <v>337</v>
      </c>
      <c r="AH31" s="185" t="s">
        <v>1973</v>
      </c>
      <c r="AI31" s="185" t="s">
        <v>1973</v>
      </c>
      <c r="AJ31" s="185" t="s">
        <v>1973</v>
      </c>
      <c r="AK31" s="185" t="s">
        <v>1973</v>
      </c>
      <c r="AL31" s="185" t="s">
        <v>1973</v>
      </c>
      <c r="AM31" s="185" t="s">
        <v>1973</v>
      </c>
      <c r="AN31" s="185" t="s">
        <v>1255</v>
      </c>
      <c r="AO31" s="185" t="s">
        <v>1065</v>
      </c>
      <c r="AP31" s="185" t="s">
        <v>1256</v>
      </c>
      <c r="AQ31" s="186">
        <v>43353</v>
      </c>
      <c r="AR31" s="187" t="s">
        <v>338</v>
      </c>
      <c r="AS31" s="188" t="s">
        <v>1054</v>
      </c>
      <c r="AT31" s="189">
        <v>43612</v>
      </c>
      <c r="AU31" s="190" t="s">
        <v>338</v>
      </c>
      <c r="AV31" s="191" t="s">
        <v>1055</v>
      </c>
      <c r="AW31" s="189">
        <v>43903</v>
      </c>
      <c r="AX31" s="187" t="s">
        <v>344</v>
      </c>
      <c r="AY31" s="188" t="s">
        <v>1056</v>
      </c>
      <c r="AZ31" s="189">
        <v>44246</v>
      </c>
      <c r="BA31" s="190" t="s">
        <v>544</v>
      </c>
      <c r="BB31" s="191" t="s">
        <v>1066</v>
      </c>
      <c r="BC31" s="189">
        <v>44545</v>
      </c>
      <c r="BD31" s="187" t="s">
        <v>338</v>
      </c>
      <c r="BE31" s="188" t="s">
        <v>510</v>
      </c>
      <c r="BF31" s="189">
        <v>44890</v>
      </c>
      <c r="BG31" s="190" t="s">
        <v>344</v>
      </c>
      <c r="BH31" s="191" t="s">
        <v>1253</v>
      </c>
      <c r="BI31" s="189">
        <v>44895</v>
      </c>
      <c r="BJ31" s="187" t="s">
        <v>344</v>
      </c>
      <c r="BK31" s="188" t="s">
        <v>1184</v>
      </c>
      <c r="BL31" s="189">
        <v>45040</v>
      </c>
      <c r="BM31" s="187" t="s">
        <v>1937</v>
      </c>
      <c r="BN31" s="188" t="s">
        <v>1913</v>
      </c>
      <c r="BO31" s="189">
        <v>45114</v>
      </c>
      <c r="BP31" s="190" t="s">
        <v>1937</v>
      </c>
      <c r="BQ31" s="191" t="s">
        <v>2132</v>
      </c>
      <c r="BR31" s="189"/>
      <c r="BS31" s="190" t="s">
        <v>353</v>
      </c>
      <c r="BT31" s="191" t="s">
        <v>352</v>
      </c>
      <c r="BU31" s="189" t="s">
        <v>352</v>
      </c>
      <c r="BV31" s="187" t="s">
        <v>353</v>
      </c>
      <c r="BW31" s="188" t="s">
        <v>352</v>
      </c>
      <c r="BX31" s="189" t="s">
        <v>352</v>
      </c>
      <c r="BY31" s="190" t="s">
        <v>353</v>
      </c>
      <c r="BZ31" s="192" t="s">
        <v>352</v>
      </c>
      <c r="CA31" s="2">
        <f>COUNTBLANK(A31:BZ31)</f>
        <v>6</v>
      </c>
      <c r="CB31" s="51"/>
      <c r="CC31" s="51"/>
      <c r="CD31" s="51" t="s">
        <v>1654</v>
      </c>
      <c r="CE31" s="51" t="s">
        <v>1649</v>
      </c>
      <c r="CF31" s="51" t="s">
        <v>1647</v>
      </c>
      <c r="CG31" s="51" t="s">
        <v>1647</v>
      </c>
      <c r="CH31" s="51" t="s">
        <v>1671</v>
      </c>
      <c r="CI31" s="51" t="s">
        <v>1647</v>
      </c>
      <c r="CJ31" s="51" t="s">
        <v>1675</v>
      </c>
      <c r="CK31" s="51"/>
      <c r="CL31" s="51" t="s">
        <v>1675</v>
      </c>
      <c r="CM31" s="51" t="s">
        <v>1675</v>
      </c>
      <c r="CN31" s="51" t="s">
        <v>1675</v>
      </c>
      <c r="CO31" s="51" t="s">
        <v>1675</v>
      </c>
      <c r="CP31" s="51" t="s">
        <v>1675</v>
      </c>
      <c r="CQ31" s="51" t="s">
        <v>1675</v>
      </c>
      <c r="CR31" s="51" t="s">
        <v>1703</v>
      </c>
      <c r="CS31" s="51" t="s">
        <v>1675</v>
      </c>
      <c r="CT31" s="51" t="s">
        <v>1675</v>
      </c>
      <c r="CU31" s="51" t="s">
        <v>1675</v>
      </c>
      <c r="CV31" s="51" t="s">
        <v>1675</v>
      </c>
      <c r="CW31" s="51" t="s">
        <v>1675</v>
      </c>
      <c r="CX31" s="51" t="s">
        <v>1675</v>
      </c>
      <c r="CZ31" s="174" t="str">
        <f>J31</f>
        <v>Gestión de procesos</v>
      </c>
      <c r="DA31" s="276" t="str">
        <f>I31</f>
        <v>Posibilidad de afectación reputacional por aplicación errónea de criterios o instrucciones para la realización de las actividades, debido a errores (fallas o deficiencias) en el desarrollo de las acciones de cooperación, relacionamiento y posicionamiento internacional.</v>
      </c>
      <c r="DB31" s="276"/>
      <c r="DC31" s="276"/>
      <c r="DD31" s="276"/>
      <c r="DE31" s="276"/>
      <c r="DF31" s="276"/>
      <c r="DG31" s="276"/>
      <c r="DH31" s="174" t="str">
        <f>Y31</f>
        <v>Moderado</v>
      </c>
      <c r="DI31" s="174" t="str">
        <f t="shared" si="0"/>
        <v>Bajo</v>
      </c>
      <c r="DK31" s="170" t="e">
        <f>SUM(LEN(#REF!)-LEN(SUBSTITUTE(#REF!,"- Preventivo","")))/LEN("- Preventivo")</f>
        <v>#REF!</v>
      </c>
      <c r="DL31" s="170" t="e">
        <f>SUMIFS($DK$12:$DK$99,$A$12:$A$99,A31)</f>
        <v>#REF!</v>
      </c>
      <c r="DM31" s="170" t="e">
        <f>SUM(LEN(#REF!)-LEN(SUBSTITUTE(#REF!,"- Detectivo","")))/LEN("- Detectivo")</f>
        <v>#REF!</v>
      </c>
      <c r="DN31" s="170" t="e">
        <f>SUMIFS($DM$12:$DM$99,$A$12:$A$99,A31)</f>
        <v>#REF!</v>
      </c>
      <c r="DO31" s="170" t="e">
        <f>SUM(LEN(#REF!)-LEN(SUBSTITUTE(#REF!,"- Correctivo","")))/LEN("- Correctivo")</f>
        <v>#REF!</v>
      </c>
      <c r="DP31" s="170" t="e">
        <f>SUMIFS($DO$12:$DO$99,$A$12:$A$99,A31)</f>
        <v>#REF!</v>
      </c>
      <c r="DQ31" s="170" t="e">
        <f t="shared" si="5"/>
        <v>#REF!</v>
      </c>
      <c r="DR31" s="170" t="e">
        <f>SUMIFS($DQ$12:$DQ$99,$A$12:$A$99,A31)</f>
        <v>#REF!</v>
      </c>
      <c r="DS31" s="170" t="e">
        <f>SUM(LEN(#REF!)-LEN(SUBSTITUTE(#REF!,"- Documentado","")))/LEN("- Documentado")</f>
        <v>#REF!</v>
      </c>
      <c r="DT31" s="170" t="e">
        <f>SUM(LEN(#REF!)-LEN(SUBSTITUTE(#REF!,"- Documentado","")))/LEN("- Documentado")</f>
        <v>#REF!</v>
      </c>
      <c r="DU31" s="170" t="e">
        <f>SUMIFS($DS$12:$DS$99,$A$12:$A$99,A31)+SUMIFS($DT$12:$DT$99,$A$12:$A$99,A31)</f>
        <v>#REF!</v>
      </c>
      <c r="DV31" s="170" t="e">
        <f>SUM(LEN(#REF!)-LEN(SUBSTITUTE(#REF!,"- Continua","")))/LEN("- Continua")</f>
        <v>#REF!</v>
      </c>
      <c r="DW31" s="170" t="e">
        <f>SUM(LEN(#REF!)-LEN(SUBSTITUTE(#REF!,"- Continua","")))/LEN("- Continua")</f>
        <v>#REF!</v>
      </c>
      <c r="DX31" s="170" t="e">
        <f>SUMIFS($DV$12:$DV$99,$A$12:$A$99,A31)+SUMIFS($DW$12:$DW$99,$A$12:$A$99,A31)</f>
        <v>#REF!</v>
      </c>
      <c r="DY31" s="170" t="e">
        <f>SUM(LEN(#REF!)-LEN(SUBSTITUTE(#REF!,"- Con registro","")))/LEN("- Con registro")</f>
        <v>#REF!</v>
      </c>
      <c r="DZ31" s="170" t="e">
        <f>SUM(LEN(#REF!)-LEN(SUBSTITUTE(#REF!,"- Con registro","")))/LEN("- Con registro")</f>
        <v>#REF!</v>
      </c>
      <c r="EA31" s="170" t="e">
        <f>SUMIFS($DY$12:$DY$99,$A$12:$A$99,A31)+SUMIFS($DZ$12:$DZ$99,$A$12:$A$99,A31)</f>
        <v>#REF!</v>
      </c>
      <c r="EB31" s="173" t="e">
        <f t="shared" si="6"/>
        <v>#REF!</v>
      </c>
      <c r="EC31" s="173" t="e">
        <f t="shared" si="7"/>
        <v>#REF!</v>
      </c>
      <c r="ED31" s="215" t="e">
        <f t="shared" si="8"/>
        <v>#REF!</v>
      </c>
      <c r="EE31" s="277" t="e">
        <f t="shared" si="9"/>
        <v>#REF!</v>
      </c>
      <c r="EF31" s="277"/>
      <c r="EG31" s="277"/>
      <c r="EH31" s="277"/>
      <c r="EI31" s="277"/>
      <c r="EJ31" s="277"/>
      <c r="EK31" s="277"/>
      <c r="EL31" s="277"/>
      <c r="EM31" s="277"/>
      <c r="EN31" s="277"/>
      <c r="EP31" s="201">
        <f t="shared" si="10"/>
        <v>45114</v>
      </c>
      <c r="EQ31" s="202">
        <f t="shared" si="11"/>
        <v>45267</v>
      </c>
      <c r="ER31" s="170" t="str">
        <f t="shared" si="12"/>
        <v>Riesgos</v>
      </c>
      <c r="ES31" s="170" t="str">
        <f>IF(ER31="","",CONCATENATE("ID_",G31,": ",I31))</f>
        <v>ID_133: Posibilidad de afectación reputacional por aplicación errónea de criterios o instrucciones para la realización de las actividades, debido a errores (fallas o deficiencias) en el desarrollo de las acciones de cooperación, relacionamiento y posicionamiento internacional.</v>
      </c>
      <c r="ET31" s="170" t="str">
        <f>IF(ES31="","",CONCATENATE("Ajuste en ",VLOOKUP(EP31,AQ31:BZ31,(MATCH(EP31,AQ31:BZ31,10)+1))," en el Mapa de riesgos de ",A31))</f>
        <v>Ajuste en Identificación del riesgo en el Mapa de riesgos de Gestión de Alianzas e Internacionalización de Bogotá</v>
      </c>
      <c r="EU31" s="170" t="str">
        <f>IF(ET31="","",CONCATENATE("Solicitud de cambio realizada y aprobada por la ",L31," a través del Aplicativo DARUMA"))</f>
        <v>Solicitud de cambio realizada y aprobada por la Dirección Distrital de Relaciones Internacionales a través del Aplicativo DARUMA</v>
      </c>
    </row>
    <row r="32" spans="1:151" ht="399.95" customHeight="1" x14ac:dyDescent="0.2">
      <c r="A32" s="206" t="s">
        <v>1257</v>
      </c>
      <c r="B32" s="185" t="s">
        <v>1258</v>
      </c>
      <c r="C32" s="185" t="s">
        <v>1259</v>
      </c>
      <c r="D32" s="206" t="s">
        <v>125</v>
      </c>
      <c r="E32" s="207" t="s">
        <v>1260</v>
      </c>
      <c r="F32" s="185" t="s">
        <v>1935</v>
      </c>
      <c r="G32" s="207">
        <v>136</v>
      </c>
      <c r="H32" s="207" t="s">
        <v>1809</v>
      </c>
      <c r="I32" s="176" t="s">
        <v>424</v>
      </c>
      <c r="J32" s="206" t="s">
        <v>35</v>
      </c>
      <c r="K32" s="207" t="s">
        <v>365</v>
      </c>
      <c r="L32" s="185" t="s">
        <v>256</v>
      </c>
      <c r="M32" s="191" t="s">
        <v>425</v>
      </c>
      <c r="N32" s="185" t="s">
        <v>426</v>
      </c>
      <c r="O32" s="185" t="s">
        <v>427</v>
      </c>
      <c r="P32" s="185" t="s">
        <v>368</v>
      </c>
      <c r="Q32" s="185" t="s">
        <v>332</v>
      </c>
      <c r="R32" s="185" t="s">
        <v>369</v>
      </c>
      <c r="S32" s="185" t="s">
        <v>1639</v>
      </c>
      <c r="T32" s="185" t="s">
        <v>428</v>
      </c>
      <c r="U32" s="208" t="s">
        <v>318</v>
      </c>
      <c r="V32" s="209">
        <v>0.8</v>
      </c>
      <c r="W32" s="208" t="s">
        <v>51</v>
      </c>
      <c r="X32" s="209">
        <v>1</v>
      </c>
      <c r="Y32" s="66" t="s">
        <v>273</v>
      </c>
      <c r="Z32" s="185" t="s">
        <v>429</v>
      </c>
      <c r="AA32" s="208" t="s">
        <v>314</v>
      </c>
      <c r="AB32" s="213">
        <v>0.2016</v>
      </c>
      <c r="AC32" s="208" t="s">
        <v>77</v>
      </c>
      <c r="AD32" s="213">
        <v>0.75</v>
      </c>
      <c r="AE32" s="66" t="s">
        <v>272</v>
      </c>
      <c r="AF32" s="185" t="s">
        <v>430</v>
      </c>
      <c r="AG32" s="206" t="s">
        <v>363</v>
      </c>
      <c r="AH32" s="210" t="s">
        <v>2074</v>
      </c>
      <c r="AI32" s="210" t="s">
        <v>2005</v>
      </c>
      <c r="AJ32" s="210" t="s">
        <v>2075</v>
      </c>
      <c r="AK32" s="210" t="s">
        <v>2076</v>
      </c>
      <c r="AL32" s="210" t="s">
        <v>1992</v>
      </c>
      <c r="AM32" s="210" t="s">
        <v>1993</v>
      </c>
      <c r="AN32" s="185" t="s">
        <v>1261</v>
      </c>
      <c r="AO32" s="185" t="s">
        <v>431</v>
      </c>
      <c r="AP32" s="185" t="s">
        <v>1262</v>
      </c>
      <c r="AQ32" s="186">
        <v>43350</v>
      </c>
      <c r="AR32" s="187" t="s">
        <v>338</v>
      </c>
      <c r="AS32" s="188" t="s">
        <v>373</v>
      </c>
      <c r="AT32" s="189">
        <v>43593</v>
      </c>
      <c r="AU32" s="190" t="s">
        <v>338</v>
      </c>
      <c r="AV32" s="191" t="s">
        <v>432</v>
      </c>
      <c r="AW32" s="189">
        <v>43755</v>
      </c>
      <c r="AX32" s="187" t="s">
        <v>433</v>
      </c>
      <c r="AY32" s="188" t="s">
        <v>434</v>
      </c>
      <c r="AZ32" s="189">
        <v>43917</v>
      </c>
      <c r="BA32" s="190" t="s">
        <v>338</v>
      </c>
      <c r="BB32" s="191" t="s">
        <v>435</v>
      </c>
      <c r="BC32" s="189">
        <v>44169</v>
      </c>
      <c r="BD32" s="187" t="s">
        <v>375</v>
      </c>
      <c r="BE32" s="188" t="s">
        <v>436</v>
      </c>
      <c r="BF32" s="189">
        <v>44249</v>
      </c>
      <c r="BG32" s="190" t="s">
        <v>389</v>
      </c>
      <c r="BH32" s="191" t="s">
        <v>437</v>
      </c>
      <c r="BI32" s="189">
        <v>44545</v>
      </c>
      <c r="BJ32" s="187" t="s">
        <v>338</v>
      </c>
      <c r="BK32" s="188" t="s">
        <v>438</v>
      </c>
      <c r="BL32" s="189">
        <v>44797</v>
      </c>
      <c r="BM32" s="190" t="s">
        <v>465</v>
      </c>
      <c r="BN32" s="191" t="s">
        <v>1145</v>
      </c>
      <c r="BO32" s="189">
        <v>44897</v>
      </c>
      <c r="BP32" s="187" t="s">
        <v>397</v>
      </c>
      <c r="BQ32" s="188" t="s">
        <v>1263</v>
      </c>
      <c r="BR32" s="189">
        <v>45061</v>
      </c>
      <c r="BS32" s="190" t="s">
        <v>1937</v>
      </c>
      <c r="BT32" s="191" t="s">
        <v>1938</v>
      </c>
      <c r="BU32" s="189" t="s">
        <v>352</v>
      </c>
      <c r="BV32" s="187" t="s">
        <v>353</v>
      </c>
      <c r="BW32" s="188" t="s">
        <v>352</v>
      </c>
      <c r="BX32" s="189" t="s">
        <v>352</v>
      </c>
      <c r="BY32" s="190" t="s">
        <v>353</v>
      </c>
      <c r="BZ32" s="192" t="s">
        <v>352</v>
      </c>
      <c r="CA32" s="2">
        <f>COUNTBLANK(A32:BZ32)</f>
        <v>4</v>
      </c>
      <c r="CB32" s="51" t="s">
        <v>2144</v>
      </c>
      <c r="CC32" s="51" t="s">
        <v>1765</v>
      </c>
      <c r="CD32" s="51" t="s">
        <v>1655</v>
      </c>
      <c r="CE32" s="51" t="s">
        <v>1675</v>
      </c>
      <c r="CF32" s="51" t="s">
        <v>1647</v>
      </c>
      <c r="CG32" s="51" t="s">
        <v>1647</v>
      </c>
      <c r="CH32" s="51" t="s">
        <v>1670</v>
      </c>
      <c r="CI32" s="51" t="s">
        <v>1647</v>
      </c>
      <c r="CJ32" s="51" t="s">
        <v>1675</v>
      </c>
      <c r="CK32" s="51"/>
      <c r="CL32" s="51" t="s">
        <v>1675</v>
      </c>
      <c r="CM32" s="51" t="s">
        <v>1675</v>
      </c>
      <c r="CN32" s="51" t="s">
        <v>1675</v>
      </c>
      <c r="CO32" s="51" t="s">
        <v>1675</v>
      </c>
      <c r="CP32" s="51" t="s">
        <v>1675</v>
      </c>
      <c r="CQ32" s="51" t="s">
        <v>1675</v>
      </c>
      <c r="CR32" s="51" t="s">
        <v>1704</v>
      </c>
      <c r="CS32" s="51" t="s">
        <v>1675</v>
      </c>
      <c r="CT32" s="51" t="s">
        <v>1675</v>
      </c>
      <c r="CU32" s="51" t="s">
        <v>1675</v>
      </c>
      <c r="CV32" s="51" t="s">
        <v>1675</v>
      </c>
      <c r="CW32" s="51" t="s">
        <v>1675</v>
      </c>
      <c r="CX32" s="51" t="s">
        <v>1675</v>
      </c>
      <c r="CZ32" s="174" t="str">
        <f>J32</f>
        <v>Gestión de procesos</v>
      </c>
      <c r="DA32" s="276" t="str">
        <f>I32</f>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DB32" s="276"/>
      <c r="DC32" s="276"/>
      <c r="DD32" s="276"/>
      <c r="DE32" s="276"/>
      <c r="DF32" s="276"/>
      <c r="DG32" s="276"/>
      <c r="DH32" s="174" t="str">
        <f>Y32</f>
        <v>Extremo</v>
      </c>
      <c r="DI32" s="174" t="str">
        <f t="shared" si="0"/>
        <v>Alto</v>
      </c>
      <c r="DK32" s="170" t="e">
        <f>SUM(LEN(#REF!)-LEN(SUBSTITUTE(#REF!,"- Preventivo","")))/LEN("- Preventivo")</f>
        <v>#REF!</v>
      </c>
      <c r="DL32" s="170" t="e">
        <f>SUMIFS($DK$12:$DK$99,$A$12:$A$99,A32)</f>
        <v>#REF!</v>
      </c>
      <c r="DM32" s="170" t="e">
        <f>SUM(LEN(#REF!)-LEN(SUBSTITUTE(#REF!,"- Detectivo","")))/LEN("- Detectivo")</f>
        <v>#REF!</v>
      </c>
      <c r="DN32" s="170" t="e">
        <f>SUMIFS($DM$12:$DM$99,$A$12:$A$99,A32)</f>
        <v>#REF!</v>
      </c>
      <c r="DO32" s="170" t="e">
        <f>SUM(LEN(#REF!)-LEN(SUBSTITUTE(#REF!,"- Correctivo","")))/LEN("- Correctivo")</f>
        <v>#REF!</v>
      </c>
      <c r="DP32" s="170" t="e">
        <f>SUMIFS($DO$12:$DO$99,$A$12:$A$99,A32)</f>
        <v>#REF!</v>
      </c>
      <c r="DQ32" s="170" t="e">
        <f t="shared" si="5"/>
        <v>#REF!</v>
      </c>
      <c r="DR32" s="170" t="e">
        <f>SUMIFS($DQ$12:$DQ$99,$A$12:$A$99,A32)</f>
        <v>#REF!</v>
      </c>
      <c r="DS32" s="170" t="e">
        <f>SUM(LEN(#REF!)-LEN(SUBSTITUTE(#REF!,"- Documentado","")))/LEN("- Documentado")</f>
        <v>#REF!</v>
      </c>
      <c r="DT32" s="170" t="e">
        <f>SUM(LEN(#REF!)-LEN(SUBSTITUTE(#REF!,"- Documentado","")))/LEN("- Documentado")</f>
        <v>#REF!</v>
      </c>
      <c r="DU32" s="170" t="e">
        <f>SUMIFS($DS$12:$DS$99,$A$12:$A$99,A32)+SUMIFS($DT$12:$DT$99,$A$12:$A$99,A32)</f>
        <v>#REF!</v>
      </c>
      <c r="DV32" s="170" t="e">
        <f>SUM(LEN(#REF!)-LEN(SUBSTITUTE(#REF!,"- Continua","")))/LEN("- Continua")</f>
        <v>#REF!</v>
      </c>
      <c r="DW32" s="170" t="e">
        <f>SUM(LEN(#REF!)-LEN(SUBSTITUTE(#REF!,"- Continua","")))/LEN("- Continua")</f>
        <v>#REF!</v>
      </c>
      <c r="DX32" s="170" t="e">
        <f>SUMIFS($DV$12:$DV$99,$A$12:$A$99,A32)+SUMIFS($DW$12:$DW$99,$A$12:$A$99,A32)</f>
        <v>#REF!</v>
      </c>
      <c r="DY32" s="170" t="e">
        <f>SUM(LEN(#REF!)-LEN(SUBSTITUTE(#REF!,"- Con registro","")))/LEN("- Con registro")</f>
        <v>#REF!</v>
      </c>
      <c r="DZ32" s="170" t="e">
        <f>SUM(LEN(#REF!)-LEN(SUBSTITUTE(#REF!,"- Con registro","")))/LEN("- Con registro")</f>
        <v>#REF!</v>
      </c>
      <c r="EA32" s="170" t="e">
        <f>SUMIFS($DY$12:$DY$99,$A$12:$A$99,A32)+SUMIFS($DZ$12:$DZ$99,$A$12:$A$99,A32)</f>
        <v>#REF!</v>
      </c>
      <c r="EB32" s="173" t="e">
        <f t="shared" si="6"/>
        <v>#REF!</v>
      </c>
      <c r="EC32" s="173" t="e">
        <f t="shared" si="7"/>
        <v>#REF!</v>
      </c>
      <c r="ED32" s="215" t="e">
        <f t="shared" si="8"/>
        <v>#REF!</v>
      </c>
      <c r="EE32" s="277" t="e">
        <f t="shared" si="9"/>
        <v>#REF!</v>
      </c>
      <c r="EF32" s="277"/>
      <c r="EG32" s="277"/>
      <c r="EH32" s="277"/>
      <c r="EI32" s="277"/>
      <c r="EJ32" s="277"/>
      <c r="EK32" s="277"/>
      <c r="EL32" s="277"/>
      <c r="EM32" s="277"/>
      <c r="EN32" s="277"/>
      <c r="EP32" s="201" t="str">
        <f t="shared" si="10"/>
        <v/>
      </c>
      <c r="EQ32" s="202" t="str">
        <f t="shared" si="11"/>
        <v/>
      </c>
      <c r="ER32" s="170" t="str">
        <f t="shared" si="12"/>
        <v/>
      </c>
      <c r="ES32" s="170" t="str">
        <f>IF(ER32="","",CONCATENATE("ID_",G32,": ",I32))</f>
        <v/>
      </c>
      <c r="ET32" s="170" t="str">
        <f>IF(ES32="","",CONCATENATE("Ajuste en ",VLOOKUP(EP32,AQ32:BZ32,(MATCH(EP32,AQ32:BZ32,10)+1))," en el Mapa de riesgos de ",A32))</f>
        <v/>
      </c>
      <c r="EU32" s="170" t="str">
        <f>IF(ET32="","",CONCATENATE("Solicitud de cambio realizada y aprobada por la ",L32," a través del Aplicativo DARUMA"))</f>
        <v/>
      </c>
    </row>
    <row r="33" spans="1:151" ht="399.95" customHeight="1" x14ac:dyDescent="0.2">
      <c r="A33" s="206" t="s">
        <v>1257</v>
      </c>
      <c r="B33" s="185" t="s">
        <v>1258</v>
      </c>
      <c r="C33" s="185" t="s">
        <v>1259</v>
      </c>
      <c r="D33" s="206" t="s">
        <v>125</v>
      </c>
      <c r="E33" s="207" t="s">
        <v>1260</v>
      </c>
      <c r="F33" s="185" t="s">
        <v>1935</v>
      </c>
      <c r="G33" s="207">
        <v>137</v>
      </c>
      <c r="H33" s="207" t="s">
        <v>1810</v>
      </c>
      <c r="I33" s="176" t="s">
        <v>439</v>
      </c>
      <c r="J33" s="206" t="s">
        <v>35</v>
      </c>
      <c r="K33" s="207" t="s">
        <v>365</v>
      </c>
      <c r="L33" s="185" t="s">
        <v>256</v>
      </c>
      <c r="M33" s="191" t="s">
        <v>440</v>
      </c>
      <c r="N33" s="185" t="s">
        <v>441</v>
      </c>
      <c r="O33" s="185" t="s">
        <v>442</v>
      </c>
      <c r="P33" s="185" t="s">
        <v>368</v>
      </c>
      <c r="Q33" s="185" t="s">
        <v>332</v>
      </c>
      <c r="R33" s="185" t="s">
        <v>369</v>
      </c>
      <c r="S33" s="185" t="s">
        <v>1639</v>
      </c>
      <c r="T33" s="185" t="s">
        <v>428</v>
      </c>
      <c r="U33" s="208" t="s">
        <v>317</v>
      </c>
      <c r="V33" s="209">
        <v>0.6</v>
      </c>
      <c r="W33" s="208" t="s">
        <v>77</v>
      </c>
      <c r="X33" s="209">
        <v>0.8</v>
      </c>
      <c r="Y33" s="66" t="s">
        <v>272</v>
      </c>
      <c r="Z33" s="185" t="s">
        <v>443</v>
      </c>
      <c r="AA33" s="208" t="s">
        <v>314</v>
      </c>
      <c r="AB33" s="213">
        <v>0.252</v>
      </c>
      <c r="AC33" s="208" t="s">
        <v>101</v>
      </c>
      <c r="AD33" s="213">
        <v>0.60000000000000009</v>
      </c>
      <c r="AE33" s="66" t="s">
        <v>84</v>
      </c>
      <c r="AF33" s="185" t="s">
        <v>444</v>
      </c>
      <c r="AG33" s="206" t="s">
        <v>363</v>
      </c>
      <c r="AH33" s="210" t="s">
        <v>1998</v>
      </c>
      <c r="AI33" s="210" t="s">
        <v>1999</v>
      </c>
      <c r="AJ33" s="210" t="s">
        <v>2000</v>
      </c>
      <c r="AK33" s="210" t="s">
        <v>2001</v>
      </c>
      <c r="AL33" s="210" t="s">
        <v>2002</v>
      </c>
      <c r="AM33" s="210" t="s">
        <v>2003</v>
      </c>
      <c r="AN33" s="185" t="s">
        <v>1264</v>
      </c>
      <c r="AO33" s="185" t="s">
        <v>431</v>
      </c>
      <c r="AP33" s="185" t="s">
        <v>1265</v>
      </c>
      <c r="AQ33" s="186">
        <v>43350</v>
      </c>
      <c r="AR33" s="187" t="s">
        <v>338</v>
      </c>
      <c r="AS33" s="188" t="s">
        <v>373</v>
      </c>
      <c r="AT33" s="189">
        <v>43594</v>
      </c>
      <c r="AU33" s="190" t="s">
        <v>338</v>
      </c>
      <c r="AV33" s="191" t="s">
        <v>445</v>
      </c>
      <c r="AW33" s="189">
        <v>43917</v>
      </c>
      <c r="AX33" s="187" t="s">
        <v>344</v>
      </c>
      <c r="AY33" s="188" t="s">
        <v>446</v>
      </c>
      <c r="AZ33" s="189">
        <v>44249</v>
      </c>
      <c r="BA33" s="190" t="s">
        <v>349</v>
      </c>
      <c r="BB33" s="191" t="s">
        <v>447</v>
      </c>
      <c r="BC33" s="189">
        <v>44545</v>
      </c>
      <c r="BD33" s="187" t="s">
        <v>338</v>
      </c>
      <c r="BE33" s="188" t="s">
        <v>438</v>
      </c>
      <c r="BF33" s="189">
        <v>44897</v>
      </c>
      <c r="BG33" s="190" t="s">
        <v>389</v>
      </c>
      <c r="BH33" s="191" t="s">
        <v>1266</v>
      </c>
      <c r="BI33" s="189">
        <v>45061</v>
      </c>
      <c r="BJ33" s="187" t="s">
        <v>1937</v>
      </c>
      <c r="BK33" s="188" t="s">
        <v>1938</v>
      </c>
      <c r="BL33" s="189" t="s">
        <v>352</v>
      </c>
      <c r="BM33" s="190" t="s">
        <v>353</v>
      </c>
      <c r="BN33" s="191" t="s">
        <v>352</v>
      </c>
      <c r="BO33" s="189" t="s">
        <v>352</v>
      </c>
      <c r="BP33" s="187" t="s">
        <v>353</v>
      </c>
      <c r="BQ33" s="188" t="s">
        <v>352</v>
      </c>
      <c r="BR33" s="189" t="s">
        <v>352</v>
      </c>
      <c r="BS33" s="190" t="s">
        <v>353</v>
      </c>
      <c r="BT33" s="191" t="s">
        <v>352</v>
      </c>
      <c r="BU33" s="189" t="s">
        <v>352</v>
      </c>
      <c r="BV33" s="187" t="s">
        <v>353</v>
      </c>
      <c r="BW33" s="188" t="s">
        <v>352</v>
      </c>
      <c r="BX33" s="189" t="s">
        <v>352</v>
      </c>
      <c r="BY33" s="190" t="s">
        <v>353</v>
      </c>
      <c r="BZ33" s="192" t="s">
        <v>352</v>
      </c>
      <c r="CA33" s="2">
        <f>COUNTBLANK(A33:BZ33)</f>
        <v>10</v>
      </c>
      <c r="CB33" s="51" t="s">
        <v>2144</v>
      </c>
      <c r="CC33" s="51" t="s">
        <v>1765</v>
      </c>
      <c r="CD33" s="51" t="s">
        <v>1655</v>
      </c>
      <c r="CE33" s="51" t="s">
        <v>1675</v>
      </c>
      <c r="CF33" s="51" t="s">
        <v>1647</v>
      </c>
      <c r="CG33" s="51" t="s">
        <v>1647</v>
      </c>
      <c r="CH33" s="51" t="s">
        <v>1670</v>
      </c>
      <c r="CI33" s="51" t="s">
        <v>1647</v>
      </c>
      <c r="CJ33" s="51" t="s">
        <v>1675</v>
      </c>
      <c r="CK33" s="51"/>
      <c r="CL33" s="51" t="s">
        <v>1675</v>
      </c>
      <c r="CM33" s="51" t="s">
        <v>1675</v>
      </c>
      <c r="CN33" s="51" t="s">
        <v>1675</v>
      </c>
      <c r="CO33" s="51" t="s">
        <v>1675</v>
      </c>
      <c r="CP33" s="51" t="s">
        <v>1675</v>
      </c>
      <c r="CQ33" s="51" t="s">
        <v>1675</v>
      </c>
      <c r="CR33" s="51" t="s">
        <v>1705</v>
      </c>
      <c r="CS33" s="51" t="s">
        <v>1675</v>
      </c>
      <c r="CT33" s="51" t="s">
        <v>1675</v>
      </c>
      <c r="CU33" s="51" t="s">
        <v>1675</v>
      </c>
      <c r="CV33" s="51" t="s">
        <v>1675</v>
      </c>
      <c r="CW33" s="51" t="s">
        <v>1675</v>
      </c>
      <c r="CX33" s="51" t="s">
        <v>1675</v>
      </c>
      <c r="CZ33" s="174" t="str">
        <f>J33</f>
        <v>Gestión de procesos</v>
      </c>
      <c r="DA33" s="276" t="str">
        <f>I33</f>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DB33" s="276"/>
      <c r="DC33" s="276"/>
      <c r="DD33" s="276"/>
      <c r="DE33" s="276"/>
      <c r="DF33" s="276"/>
      <c r="DG33" s="276"/>
      <c r="DH33" s="174" t="str">
        <f>Y33</f>
        <v>Alto</v>
      </c>
      <c r="DI33" s="174" t="str">
        <f t="shared" si="0"/>
        <v>Moderado</v>
      </c>
      <c r="DK33" s="170" t="e">
        <f>SUM(LEN(#REF!)-LEN(SUBSTITUTE(#REF!,"- Preventivo","")))/LEN("- Preventivo")</f>
        <v>#REF!</v>
      </c>
      <c r="DL33" s="170" t="e">
        <f>SUMIFS($DK$12:$DK$99,$A$12:$A$99,A33)</f>
        <v>#REF!</v>
      </c>
      <c r="DM33" s="170" t="e">
        <f>SUM(LEN(#REF!)-LEN(SUBSTITUTE(#REF!,"- Detectivo","")))/LEN("- Detectivo")</f>
        <v>#REF!</v>
      </c>
      <c r="DN33" s="170" t="e">
        <f>SUMIFS($DM$12:$DM$99,$A$12:$A$99,A33)</f>
        <v>#REF!</v>
      </c>
      <c r="DO33" s="170" t="e">
        <f>SUM(LEN(#REF!)-LEN(SUBSTITUTE(#REF!,"- Correctivo","")))/LEN("- Correctivo")</f>
        <v>#REF!</v>
      </c>
      <c r="DP33" s="170" t="e">
        <f>SUMIFS($DO$12:$DO$99,$A$12:$A$99,A33)</f>
        <v>#REF!</v>
      </c>
      <c r="DQ33" s="170" t="e">
        <f t="shared" si="5"/>
        <v>#REF!</v>
      </c>
      <c r="DR33" s="170" t="e">
        <f>SUMIFS($DQ$12:$DQ$99,$A$12:$A$99,A33)</f>
        <v>#REF!</v>
      </c>
      <c r="DS33" s="170" t="e">
        <f>SUM(LEN(#REF!)-LEN(SUBSTITUTE(#REF!,"- Documentado","")))/LEN("- Documentado")</f>
        <v>#REF!</v>
      </c>
      <c r="DT33" s="170" t="e">
        <f>SUM(LEN(#REF!)-LEN(SUBSTITUTE(#REF!,"- Documentado","")))/LEN("- Documentado")</f>
        <v>#REF!</v>
      </c>
      <c r="DU33" s="170" t="e">
        <f>SUMIFS($DS$12:$DS$99,$A$12:$A$99,A33)+SUMIFS($DT$12:$DT$99,$A$12:$A$99,A33)</f>
        <v>#REF!</v>
      </c>
      <c r="DV33" s="170" t="e">
        <f>SUM(LEN(#REF!)-LEN(SUBSTITUTE(#REF!,"- Continua","")))/LEN("- Continua")</f>
        <v>#REF!</v>
      </c>
      <c r="DW33" s="170" t="e">
        <f>SUM(LEN(#REF!)-LEN(SUBSTITUTE(#REF!,"- Continua","")))/LEN("- Continua")</f>
        <v>#REF!</v>
      </c>
      <c r="DX33" s="170" t="e">
        <f>SUMIFS($DV$12:$DV$99,$A$12:$A$99,A33)+SUMIFS($DW$12:$DW$99,$A$12:$A$99,A33)</f>
        <v>#REF!</v>
      </c>
      <c r="DY33" s="170" t="e">
        <f>SUM(LEN(#REF!)-LEN(SUBSTITUTE(#REF!,"- Con registro","")))/LEN("- Con registro")</f>
        <v>#REF!</v>
      </c>
      <c r="DZ33" s="170" t="e">
        <f>SUM(LEN(#REF!)-LEN(SUBSTITUTE(#REF!,"- Con registro","")))/LEN("- Con registro")</f>
        <v>#REF!</v>
      </c>
      <c r="EA33" s="170" t="e">
        <f>SUMIFS($DY$12:$DY$99,$A$12:$A$99,A33)+SUMIFS($DZ$12:$DZ$99,$A$12:$A$99,A33)</f>
        <v>#REF!</v>
      </c>
      <c r="EB33" s="173" t="e">
        <f t="shared" si="6"/>
        <v>#REF!</v>
      </c>
      <c r="EC33" s="173" t="e">
        <f t="shared" si="7"/>
        <v>#REF!</v>
      </c>
      <c r="ED33" s="215" t="e">
        <f t="shared" si="8"/>
        <v>#REF!</v>
      </c>
      <c r="EE33" s="277" t="e">
        <f t="shared" si="9"/>
        <v>#REF!</v>
      </c>
      <c r="EF33" s="277"/>
      <c r="EG33" s="277"/>
      <c r="EH33" s="277"/>
      <c r="EI33" s="277"/>
      <c r="EJ33" s="277"/>
      <c r="EK33" s="277"/>
      <c r="EL33" s="277"/>
      <c r="EM33" s="277"/>
      <c r="EN33" s="277"/>
      <c r="EP33" s="201" t="str">
        <f t="shared" si="10"/>
        <v/>
      </c>
      <c r="EQ33" s="202" t="str">
        <f t="shared" si="11"/>
        <v/>
      </c>
      <c r="ER33" s="170" t="str">
        <f t="shared" si="12"/>
        <v/>
      </c>
      <c r="ES33" s="170" t="str">
        <f>IF(ER33="","",CONCATENATE("ID_",G33,": ",I33))</f>
        <v/>
      </c>
      <c r="ET33" s="170" t="str">
        <f>IF(ES33="","",CONCATENATE("Ajuste en ",VLOOKUP(EP33,AQ33:BZ33,(MATCH(EP33,AQ33:BZ33,10)+1))," en el Mapa de riesgos de ",A33))</f>
        <v/>
      </c>
      <c r="EU33" s="170" t="str">
        <f>IF(ET33="","",CONCATENATE("Solicitud de cambio realizada y aprobada por la ",L33," a través del Aplicativo DARUMA"))</f>
        <v/>
      </c>
    </row>
    <row r="34" spans="1:151" ht="399.95" customHeight="1" x14ac:dyDescent="0.2">
      <c r="A34" s="206" t="s">
        <v>1257</v>
      </c>
      <c r="B34" s="185" t="s">
        <v>1258</v>
      </c>
      <c r="C34" s="185" t="s">
        <v>1259</v>
      </c>
      <c r="D34" s="206" t="s">
        <v>125</v>
      </c>
      <c r="E34" s="207" t="s">
        <v>1260</v>
      </c>
      <c r="F34" s="185" t="s">
        <v>1267</v>
      </c>
      <c r="G34" s="207">
        <v>138</v>
      </c>
      <c r="H34" s="207" t="s">
        <v>1811</v>
      </c>
      <c r="I34" s="176" t="s">
        <v>448</v>
      </c>
      <c r="J34" s="206" t="s">
        <v>35</v>
      </c>
      <c r="K34" s="207" t="s">
        <v>365</v>
      </c>
      <c r="L34" s="185" t="s">
        <v>256</v>
      </c>
      <c r="M34" s="191" t="s">
        <v>449</v>
      </c>
      <c r="N34" s="185" t="s">
        <v>426</v>
      </c>
      <c r="O34" s="185" t="s">
        <v>450</v>
      </c>
      <c r="P34" s="185" t="s">
        <v>368</v>
      </c>
      <c r="Q34" s="185" t="s">
        <v>332</v>
      </c>
      <c r="R34" s="185" t="s">
        <v>369</v>
      </c>
      <c r="S34" s="185" t="s">
        <v>1638</v>
      </c>
      <c r="T34" s="185" t="s">
        <v>360</v>
      </c>
      <c r="U34" s="208" t="s">
        <v>318</v>
      </c>
      <c r="V34" s="209">
        <v>0.8</v>
      </c>
      <c r="W34" s="208" t="s">
        <v>77</v>
      </c>
      <c r="X34" s="209">
        <v>0.8</v>
      </c>
      <c r="Y34" s="66" t="s">
        <v>272</v>
      </c>
      <c r="Z34" s="185" t="s">
        <v>451</v>
      </c>
      <c r="AA34" s="208" t="s">
        <v>314</v>
      </c>
      <c r="AB34" s="213">
        <v>0.33599999999999997</v>
      </c>
      <c r="AC34" s="208" t="s">
        <v>101</v>
      </c>
      <c r="AD34" s="213">
        <v>0.45000000000000007</v>
      </c>
      <c r="AE34" s="66" t="s">
        <v>84</v>
      </c>
      <c r="AF34" s="185" t="s">
        <v>452</v>
      </c>
      <c r="AG34" s="206" t="s">
        <v>363</v>
      </c>
      <c r="AH34" s="210" t="s">
        <v>2077</v>
      </c>
      <c r="AI34" s="210" t="s">
        <v>2092</v>
      </c>
      <c r="AJ34" s="210" t="s">
        <v>2078</v>
      </c>
      <c r="AK34" s="210" t="s">
        <v>2093</v>
      </c>
      <c r="AL34" s="210" t="s">
        <v>2027</v>
      </c>
      <c r="AM34" s="210" t="s">
        <v>2079</v>
      </c>
      <c r="AN34" s="185" t="s">
        <v>1268</v>
      </c>
      <c r="AO34" s="185" t="s">
        <v>431</v>
      </c>
      <c r="AP34" s="185" t="s">
        <v>1269</v>
      </c>
      <c r="AQ34" s="186">
        <v>43350</v>
      </c>
      <c r="AR34" s="187" t="s">
        <v>338</v>
      </c>
      <c r="AS34" s="188" t="s">
        <v>373</v>
      </c>
      <c r="AT34" s="189">
        <v>43594</v>
      </c>
      <c r="AU34" s="190" t="s">
        <v>338</v>
      </c>
      <c r="AV34" s="191" t="s">
        <v>453</v>
      </c>
      <c r="AW34" s="189">
        <v>43917</v>
      </c>
      <c r="AX34" s="187" t="s">
        <v>397</v>
      </c>
      <c r="AY34" s="188" t="s">
        <v>454</v>
      </c>
      <c r="AZ34" s="189">
        <v>44022</v>
      </c>
      <c r="BA34" s="190" t="s">
        <v>344</v>
      </c>
      <c r="BB34" s="191" t="s">
        <v>455</v>
      </c>
      <c r="BC34" s="189">
        <v>44169</v>
      </c>
      <c r="BD34" s="187" t="s">
        <v>338</v>
      </c>
      <c r="BE34" s="188" t="s">
        <v>456</v>
      </c>
      <c r="BF34" s="189">
        <v>44249</v>
      </c>
      <c r="BG34" s="190" t="s">
        <v>389</v>
      </c>
      <c r="BH34" s="191" t="s">
        <v>457</v>
      </c>
      <c r="BI34" s="189">
        <v>44321</v>
      </c>
      <c r="BJ34" s="187" t="s">
        <v>346</v>
      </c>
      <c r="BK34" s="188" t="s">
        <v>458</v>
      </c>
      <c r="BL34" s="189">
        <v>44449</v>
      </c>
      <c r="BM34" s="190" t="s">
        <v>349</v>
      </c>
      <c r="BN34" s="191" t="s">
        <v>459</v>
      </c>
      <c r="BO34" s="189">
        <v>44545</v>
      </c>
      <c r="BP34" s="187" t="s">
        <v>338</v>
      </c>
      <c r="BQ34" s="188" t="s">
        <v>438</v>
      </c>
      <c r="BR34" s="189">
        <v>44897</v>
      </c>
      <c r="BS34" s="190" t="s">
        <v>397</v>
      </c>
      <c r="BT34" s="191" t="s">
        <v>1270</v>
      </c>
      <c r="BU34" s="189" t="s">
        <v>352</v>
      </c>
      <c r="BV34" s="187" t="s">
        <v>353</v>
      </c>
      <c r="BW34" s="188" t="s">
        <v>352</v>
      </c>
      <c r="BX34" s="189" t="s">
        <v>352</v>
      </c>
      <c r="BY34" s="190" t="s">
        <v>353</v>
      </c>
      <c r="BZ34" s="192" t="s">
        <v>352</v>
      </c>
      <c r="CA34" s="2">
        <f>COUNTBLANK(A34:BZ34)</f>
        <v>4</v>
      </c>
      <c r="CB34" s="51" t="s">
        <v>2144</v>
      </c>
      <c r="CC34" s="51" t="s">
        <v>1765</v>
      </c>
      <c r="CD34" s="51" t="s">
        <v>1655</v>
      </c>
      <c r="CE34" s="51" t="s">
        <v>1675</v>
      </c>
      <c r="CF34" s="51" t="s">
        <v>1647</v>
      </c>
      <c r="CG34" s="51" t="s">
        <v>1647</v>
      </c>
      <c r="CH34" s="51" t="s">
        <v>1670</v>
      </c>
      <c r="CI34" s="51" t="s">
        <v>1647</v>
      </c>
      <c r="CJ34" s="51" t="s">
        <v>1675</v>
      </c>
      <c r="CK34" s="51"/>
      <c r="CL34" s="51" t="s">
        <v>1675</v>
      </c>
      <c r="CM34" s="51" t="s">
        <v>1675</v>
      </c>
      <c r="CN34" s="51" t="s">
        <v>1675</v>
      </c>
      <c r="CO34" s="51" t="s">
        <v>1675</v>
      </c>
      <c r="CP34" s="51" t="s">
        <v>1675</v>
      </c>
      <c r="CQ34" s="51" t="s">
        <v>1675</v>
      </c>
      <c r="CR34" s="51" t="s">
        <v>1706</v>
      </c>
      <c r="CS34" s="51" t="s">
        <v>1675</v>
      </c>
      <c r="CT34" s="51" t="s">
        <v>1675</v>
      </c>
      <c r="CU34" s="51" t="s">
        <v>1675</v>
      </c>
      <c r="CV34" s="51" t="s">
        <v>1675</v>
      </c>
      <c r="CW34" s="51" t="s">
        <v>1675</v>
      </c>
      <c r="CX34" s="51" t="s">
        <v>1675</v>
      </c>
      <c r="CZ34" s="174" t="str">
        <f>J34</f>
        <v>Gestión de procesos</v>
      </c>
      <c r="DA34" s="276" t="str">
        <f>I34</f>
        <v>Posibilidad de afectación económica (o presupuestal) por fallo en firme de detrimento patrimonial por parte de entes de control, debido a supervisión inadecuada de los contratos y/o convenios.</v>
      </c>
      <c r="DB34" s="276"/>
      <c r="DC34" s="276"/>
      <c r="DD34" s="276"/>
      <c r="DE34" s="276"/>
      <c r="DF34" s="276"/>
      <c r="DG34" s="276"/>
      <c r="DH34" s="174" t="str">
        <f>Y34</f>
        <v>Alto</v>
      </c>
      <c r="DI34" s="174" t="str">
        <f t="shared" si="0"/>
        <v>Moderado</v>
      </c>
      <c r="DK34" s="170" t="e">
        <f>SUM(LEN(#REF!)-LEN(SUBSTITUTE(#REF!,"- Preventivo","")))/LEN("- Preventivo")</f>
        <v>#REF!</v>
      </c>
      <c r="DL34" s="170" t="e">
        <f>SUMIFS($DK$12:$DK$99,$A$12:$A$99,A34)</f>
        <v>#REF!</v>
      </c>
      <c r="DM34" s="170" t="e">
        <f>SUM(LEN(#REF!)-LEN(SUBSTITUTE(#REF!,"- Detectivo","")))/LEN("- Detectivo")</f>
        <v>#REF!</v>
      </c>
      <c r="DN34" s="170" t="e">
        <f>SUMIFS($DM$12:$DM$99,$A$12:$A$99,A34)</f>
        <v>#REF!</v>
      </c>
      <c r="DO34" s="170" t="e">
        <f>SUM(LEN(#REF!)-LEN(SUBSTITUTE(#REF!,"- Correctivo","")))/LEN("- Correctivo")</f>
        <v>#REF!</v>
      </c>
      <c r="DP34" s="170" t="e">
        <f>SUMIFS($DO$12:$DO$99,$A$12:$A$99,A34)</f>
        <v>#REF!</v>
      </c>
      <c r="DQ34" s="170" t="e">
        <f t="shared" si="5"/>
        <v>#REF!</v>
      </c>
      <c r="DR34" s="170" t="e">
        <f>SUMIFS($DQ$12:$DQ$99,$A$12:$A$99,A34)</f>
        <v>#REF!</v>
      </c>
      <c r="DS34" s="170" t="e">
        <f>SUM(LEN(#REF!)-LEN(SUBSTITUTE(#REF!,"- Documentado","")))/LEN("- Documentado")</f>
        <v>#REF!</v>
      </c>
      <c r="DT34" s="170" t="e">
        <f>SUM(LEN(#REF!)-LEN(SUBSTITUTE(#REF!,"- Documentado","")))/LEN("- Documentado")</f>
        <v>#REF!</v>
      </c>
      <c r="DU34" s="170" t="e">
        <f>SUMIFS($DS$12:$DS$99,$A$12:$A$99,A34)+SUMIFS($DT$12:$DT$99,$A$12:$A$99,A34)</f>
        <v>#REF!</v>
      </c>
      <c r="DV34" s="170" t="e">
        <f>SUM(LEN(#REF!)-LEN(SUBSTITUTE(#REF!,"- Continua","")))/LEN("- Continua")</f>
        <v>#REF!</v>
      </c>
      <c r="DW34" s="170" t="e">
        <f>SUM(LEN(#REF!)-LEN(SUBSTITUTE(#REF!,"- Continua","")))/LEN("- Continua")</f>
        <v>#REF!</v>
      </c>
      <c r="DX34" s="170" t="e">
        <f>SUMIFS($DV$12:$DV$99,$A$12:$A$99,A34)+SUMIFS($DW$12:$DW$99,$A$12:$A$99,A34)</f>
        <v>#REF!</v>
      </c>
      <c r="DY34" s="170" t="e">
        <f>SUM(LEN(#REF!)-LEN(SUBSTITUTE(#REF!,"- Con registro","")))/LEN("- Con registro")</f>
        <v>#REF!</v>
      </c>
      <c r="DZ34" s="170" t="e">
        <f>SUM(LEN(#REF!)-LEN(SUBSTITUTE(#REF!,"- Con registro","")))/LEN("- Con registro")</f>
        <v>#REF!</v>
      </c>
      <c r="EA34" s="170" t="e">
        <f>SUMIFS($DY$12:$DY$99,$A$12:$A$99,A34)+SUMIFS($DZ$12:$DZ$99,$A$12:$A$99,A34)</f>
        <v>#REF!</v>
      </c>
      <c r="EB34" s="173" t="e">
        <f t="shared" si="6"/>
        <v>#REF!</v>
      </c>
      <c r="EC34" s="173" t="e">
        <f t="shared" si="7"/>
        <v>#REF!</v>
      </c>
      <c r="ED34" s="215" t="e">
        <f t="shared" si="8"/>
        <v>#REF!</v>
      </c>
      <c r="EE34" s="277" t="e">
        <f t="shared" si="9"/>
        <v>#REF!</v>
      </c>
      <c r="EF34" s="277"/>
      <c r="EG34" s="277"/>
      <c r="EH34" s="277"/>
      <c r="EI34" s="277"/>
      <c r="EJ34" s="277"/>
      <c r="EK34" s="277"/>
      <c r="EL34" s="277"/>
      <c r="EM34" s="277"/>
      <c r="EN34" s="277"/>
      <c r="EP34" s="201" t="str">
        <f t="shared" si="10"/>
        <v/>
      </c>
      <c r="EQ34" s="202" t="str">
        <f t="shared" si="11"/>
        <v/>
      </c>
      <c r="ER34" s="170" t="str">
        <f t="shared" si="12"/>
        <v/>
      </c>
      <c r="ES34" s="170" t="str">
        <f>IF(ER34="","",CONCATENATE("ID_",G34,": ",I34))</f>
        <v/>
      </c>
      <c r="ET34" s="170" t="str">
        <f>IF(ES34="","",CONCATENATE("Ajuste en ",VLOOKUP(EP34,AQ34:BZ34,(MATCH(EP34,AQ34:BZ34,10)+1))," en el Mapa de riesgos de ",A34))</f>
        <v/>
      </c>
      <c r="EU34" s="170" t="str">
        <f>IF(ET34="","",CONCATENATE("Solicitud de cambio realizada y aprobada por la ",L34," a través del Aplicativo DARUMA"))</f>
        <v/>
      </c>
    </row>
    <row r="35" spans="1:151" ht="399.95" customHeight="1" x14ac:dyDescent="0.2">
      <c r="A35" s="206" t="s">
        <v>1257</v>
      </c>
      <c r="B35" s="185" t="s">
        <v>1258</v>
      </c>
      <c r="C35" s="185" t="s">
        <v>1259</v>
      </c>
      <c r="D35" s="206" t="s">
        <v>125</v>
      </c>
      <c r="E35" s="207" t="s">
        <v>1260</v>
      </c>
      <c r="F35" s="185" t="s">
        <v>1935</v>
      </c>
      <c r="G35" s="207">
        <v>134</v>
      </c>
      <c r="H35" s="207" t="s">
        <v>1812</v>
      </c>
      <c r="I35" s="176" t="s">
        <v>460</v>
      </c>
      <c r="J35" s="206" t="s">
        <v>63</v>
      </c>
      <c r="K35" s="207" t="s">
        <v>357</v>
      </c>
      <c r="L35" s="185" t="s">
        <v>256</v>
      </c>
      <c r="M35" s="191" t="s">
        <v>461</v>
      </c>
      <c r="N35" s="185" t="s">
        <v>441</v>
      </c>
      <c r="O35" s="185" t="s">
        <v>427</v>
      </c>
      <c r="P35" s="185" t="s">
        <v>368</v>
      </c>
      <c r="Q35" s="185" t="s">
        <v>332</v>
      </c>
      <c r="R35" s="185" t="s">
        <v>369</v>
      </c>
      <c r="S35" s="185" t="s">
        <v>1639</v>
      </c>
      <c r="T35" s="185" t="s">
        <v>428</v>
      </c>
      <c r="U35" s="208" t="s">
        <v>316</v>
      </c>
      <c r="V35" s="209">
        <v>0.2</v>
      </c>
      <c r="W35" s="208" t="s">
        <v>51</v>
      </c>
      <c r="X35" s="209">
        <v>1</v>
      </c>
      <c r="Y35" s="66" t="s">
        <v>273</v>
      </c>
      <c r="Z35" s="185" t="s">
        <v>462</v>
      </c>
      <c r="AA35" s="208" t="s">
        <v>316</v>
      </c>
      <c r="AB35" s="213">
        <v>5.04E-2</v>
      </c>
      <c r="AC35" s="208" t="s">
        <v>51</v>
      </c>
      <c r="AD35" s="213">
        <v>1</v>
      </c>
      <c r="AE35" s="66" t="s">
        <v>273</v>
      </c>
      <c r="AF35" s="185" t="s">
        <v>463</v>
      </c>
      <c r="AG35" s="206" t="s">
        <v>363</v>
      </c>
      <c r="AH35" s="210" t="s">
        <v>2074</v>
      </c>
      <c r="AI35" s="210" t="s">
        <v>2005</v>
      </c>
      <c r="AJ35" s="210" t="s">
        <v>2075</v>
      </c>
      <c r="AK35" s="210" t="s">
        <v>2076</v>
      </c>
      <c r="AL35" s="210" t="s">
        <v>1992</v>
      </c>
      <c r="AM35" s="210" t="s">
        <v>1993</v>
      </c>
      <c r="AN35" s="185" t="s">
        <v>1271</v>
      </c>
      <c r="AO35" s="185" t="s">
        <v>431</v>
      </c>
      <c r="AP35" s="185" t="s">
        <v>1272</v>
      </c>
      <c r="AQ35" s="186">
        <v>43496</v>
      </c>
      <c r="AR35" s="187" t="s">
        <v>338</v>
      </c>
      <c r="AS35" s="188" t="s">
        <v>373</v>
      </c>
      <c r="AT35" s="189">
        <v>43593</v>
      </c>
      <c r="AU35" s="190" t="s">
        <v>338</v>
      </c>
      <c r="AV35" s="191" t="s">
        <v>464</v>
      </c>
      <c r="AW35" s="189">
        <v>43755</v>
      </c>
      <c r="AX35" s="187" t="s">
        <v>465</v>
      </c>
      <c r="AY35" s="188" t="s">
        <v>466</v>
      </c>
      <c r="AZ35" s="189">
        <v>43917</v>
      </c>
      <c r="BA35" s="190" t="s">
        <v>389</v>
      </c>
      <c r="BB35" s="191" t="s">
        <v>467</v>
      </c>
      <c r="BC35" s="189">
        <v>44022</v>
      </c>
      <c r="BD35" s="187" t="s">
        <v>344</v>
      </c>
      <c r="BE35" s="188" t="s">
        <v>455</v>
      </c>
      <c r="BF35" s="189">
        <v>44084</v>
      </c>
      <c r="BG35" s="190" t="s">
        <v>346</v>
      </c>
      <c r="BH35" s="191" t="s">
        <v>468</v>
      </c>
      <c r="BI35" s="189">
        <v>44169</v>
      </c>
      <c r="BJ35" s="187" t="s">
        <v>469</v>
      </c>
      <c r="BK35" s="188" t="s">
        <v>470</v>
      </c>
      <c r="BL35" s="189">
        <v>44249</v>
      </c>
      <c r="BM35" s="190" t="s">
        <v>389</v>
      </c>
      <c r="BN35" s="191" t="s">
        <v>471</v>
      </c>
      <c r="BO35" s="189">
        <v>44545</v>
      </c>
      <c r="BP35" s="187" t="s">
        <v>338</v>
      </c>
      <c r="BQ35" s="188" t="s">
        <v>472</v>
      </c>
      <c r="BR35" s="189">
        <v>44797</v>
      </c>
      <c r="BS35" s="190" t="s">
        <v>465</v>
      </c>
      <c r="BT35" s="191" t="s">
        <v>1145</v>
      </c>
      <c r="BU35" s="189">
        <v>44897</v>
      </c>
      <c r="BV35" s="187" t="s">
        <v>397</v>
      </c>
      <c r="BW35" s="188" t="s">
        <v>1270</v>
      </c>
      <c r="BX35" s="189">
        <v>45061</v>
      </c>
      <c r="BY35" s="190" t="s">
        <v>1937</v>
      </c>
      <c r="BZ35" s="192" t="s">
        <v>1938</v>
      </c>
      <c r="CA35" s="2">
        <f>COUNTBLANK(A35:BZ35)</f>
        <v>0</v>
      </c>
      <c r="CB35" s="51" t="s">
        <v>2144</v>
      </c>
      <c r="CC35" s="51" t="s">
        <v>1765</v>
      </c>
      <c r="CD35" s="51" t="s">
        <v>1655</v>
      </c>
      <c r="CE35" s="51" t="s">
        <v>1675</v>
      </c>
      <c r="CF35" s="51" t="s">
        <v>1647</v>
      </c>
      <c r="CG35" s="51" t="s">
        <v>1647</v>
      </c>
      <c r="CH35" s="51" t="s">
        <v>1670</v>
      </c>
      <c r="CI35" s="51" t="s">
        <v>1647</v>
      </c>
      <c r="CJ35" s="51" t="s">
        <v>1675</v>
      </c>
      <c r="CK35" s="51"/>
      <c r="CL35" s="51" t="s">
        <v>1675</v>
      </c>
      <c r="CM35" s="51" t="s">
        <v>1690</v>
      </c>
      <c r="CN35" s="51" t="s">
        <v>1675</v>
      </c>
      <c r="CO35" s="51" t="s">
        <v>1675</v>
      </c>
      <c r="CP35" s="51" t="s">
        <v>1675</v>
      </c>
      <c r="CQ35" s="51" t="s">
        <v>1675</v>
      </c>
      <c r="CR35" s="51" t="s">
        <v>1706</v>
      </c>
      <c r="CS35" s="51" t="s">
        <v>1675</v>
      </c>
      <c r="CT35" s="51" t="s">
        <v>1675</v>
      </c>
      <c r="CU35" s="51" t="s">
        <v>1675</v>
      </c>
      <c r="CV35" s="51" t="s">
        <v>1675</v>
      </c>
      <c r="CW35" s="51" t="s">
        <v>1675</v>
      </c>
      <c r="CX35" s="51" t="s">
        <v>1675</v>
      </c>
      <c r="CZ35" s="174" t="str">
        <f>J35</f>
        <v>Corrupción</v>
      </c>
      <c r="DA35" s="276" t="str">
        <f>I35</f>
        <v>Posibilidad de afectación reputacional por pérdida de la confianza ciudadana en la gestión contractual de la Entidad, debido a decisiones ajustadas a intereses propios o de terceros durante la etapa precontractual con el fin de celebrar un contrato</v>
      </c>
      <c r="DB35" s="276"/>
      <c r="DC35" s="276"/>
      <c r="DD35" s="276"/>
      <c r="DE35" s="276"/>
      <c r="DF35" s="276"/>
      <c r="DG35" s="276"/>
      <c r="DH35" s="174" t="str">
        <f>Y35</f>
        <v>Extremo</v>
      </c>
      <c r="DI35" s="174" t="str">
        <f t="shared" si="0"/>
        <v>Extremo</v>
      </c>
      <c r="DK35" s="170" t="e">
        <f>SUM(LEN(#REF!)-LEN(SUBSTITUTE(#REF!,"- Preventivo","")))/LEN("- Preventivo")</f>
        <v>#REF!</v>
      </c>
      <c r="DL35" s="170" t="e">
        <f>SUMIFS($DK$12:$DK$99,$A$12:$A$99,A35)</f>
        <v>#REF!</v>
      </c>
      <c r="DM35" s="170" t="e">
        <f>SUM(LEN(#REF!)-LEN(SUBSTITUTE(#REF!,"- Detectivo","")))/LEN("- Detectivo")</f>
        <v>#REF!</v>
      </c>
      <c r="DN35" s="170" t="e">
        <f>SUMIFS($DM$12:$DM$99,$A$12:$A$99,A35)</f>
        <v>#REF!</v>
      </c>
      <c r="DO35" s="170" t="e">
        <f>SUM(LEN(#REF!)-LEN(SUBSTITUTE(#REF!,"- Correctivo","")))/LEN("- Correctivo")</f>
        <v>#REF!</v>
      </c>
      <c r="DP35" s="170" t="e">
        <f>SUMIFS($DO$12:$DO$99,$A$12:$A$99,A35)</f>
        <v>#REF!</v>
      </c>
      <c r="DQ35" s="170" t="e">
        <f t="shared" si="5"/>
        <v>#REF!</v>
      </c>
      <c r="DR35" s="170" t="e">
        <f>SUMIFS($DQ$12:$DQ$99,$A$12:$A$99,A35)</f>
        <v>#REF!</v>
      </c>
      <c r="DS35" s="170" t="e">
        <f>SUM(LEN(#REF!)-LEN(SUBSTITUTE(#REF!,"- Documentado","")))/LEN("- Documentado")</f>
        <v>#REF!</v>
      </c>
      <c r="DT35" s="170" t="e">
        <f>SUM(LEN(#REF!)-LEN(SUBSTITUTE(#REF!,"- Documentado","")))/LEN("- Documentado")</f>
        <v>#REF!</v>
      </c>
      <c r="DU35" s="170" t="e">
        <f>SUMIFS($DS$12:$DS$99,$A$12:$A$99,A35)+SUMIFS($DT$12:$DT$99,$A$12:$A$99,A35)</f>
        <v>#REF!</v>
      </c>
      <c r="DV35" s="170" t="e">
        <f>SUM(LEN(#REF!)-LEN(SUBSTITUTE(#REF!,"- Continua","")))/LEN("- Continua")</f>
        <v>#REF!</v>
      </c>
      <c r="DW35" s="170" t="e">
        <f>SUM(LEN(#REF!)-LEN(SUBSTITUTE(#REF!,"- Continua","")))/LEN("- Continua")</f>
        <v>#REF!</v>
      </c>
      <c r="DX35" s="170" t="e">
        <f>SUMIFS($DV$12:$DV$99,$A$12:$A$99,A35)+SUMIFS($DW$12:$DW$99,$A$12:$A$99,A35)</f>
        <v>#REF!</v>
      </c>
      <c r="DY35" s="170" t="e">
        <f>SUM(LEN(#REF!)-LEN(SUBSTITUTE(#REF!,"- Con registro","")))/LEN("- Con registro")</f>
        <v>#REF!</v>
      </c>
      <c r="DZ35" s="170" t="e">
        <f>SUM(LEN(#REF!)-LEN(SUBSTITUTE(#REF!,"- Con registro","")))/LEN("- Con registro")</f>
        <v>#REF!</v>
      </c>
      <c r="EA35" s="170" t="e">
        <f>SUMIFS($DY$12:$DY$99,$A$12:$A$99,A35)+SUMIFS($DZ$12:$DZ$99,$A$12:$A$99,A35)</f>
        <v>#REF!</v>
      </c>
      <c r="EB35" s="173" t="e">
        <f t="shared" si="6"/>
        <v>#REF!</v>
      </c>
      <c r="EC35" s="173" t="e">
        <f t="shared" si="7"/>
        <v>#REF!</v>
      </c>
      <c r="ED35" s="215" t="e">
        <f t="shared" si="8"/>
        <v>#REF!</v>
      </c>
      <c r="EE35" s="277" t="e">
        <f t="shared" si="9"/>
        <v>#REF!</v>
      </c>
      <c r="EF35" s="277"/>
      <c r="EG35" s="277"/>
      <c r="EH35" s="277"/>
      <c r="EI35" s="277"/>
      <c r="EJ35" s="277"/>
      <c r="EK35" s="277"/>
      <c r="EL35" s="277"/>
      <c r="EM35" s="277"/>
      <c r="EN35" s="277"/>
      <c r="EP35" s="201" t="str">
        <f t="shared" si="10"/>
        <v/>
      </c>
      <c r="EQ35" s="202" t="str">
        <f t="shared" si="11"/>
        <v/>
      </c>
      <c r="ER35" s="170" t="str">
        <f t="shared" si="12"/>
        <v/>
      </c>
      <c r="ES35" s="170" t="str">
        <f>IF(ER35="","",CONCATENATE("ID_",G35,": ",I35))</f>
        <v/>
      </c>
      <c r="ET35" s="170" t="str">
        <f>IF(ES35="","",CONCATENATE("Ajuste en ",VLOOKUP(EP35,AQ35:BZ35,(MATCH(EP35,AQ35:BZ35,10)+1))," en el Mapa de riesgos de ",A35))</f>
        <v/>
      </c>
      <c r="EU35" s="170" t="str">
        <f>IF(ET35="","",CONCATENATE("Solicitud de cambio realizada y aprobada por la ",L35," a través del Aplicativo DARUMA"))</f>
        <v/>
      </c>
    </row>
    <row r="36" spans="1:151" ht="399.95" customHeight="1" x14ac:dyDescent="0.2">
      <c r="A36" s="206" t="s">
        <v>1257</v>
      </c>
      <c r="B36" s="185" t="s">
        <v>1258</v>
      </c>
      <c r="C36" s="185" t="s">
        <v>1259</v>
      </c>
      <c r="D36" s="206" t="s">
        <v>125</v>
      </c>
      <c r="E36" s="207" t="s">
        <v>1260</v>
      </c>
      <c r="F36" s="185" t="s">
        <v>1267</v>
      </c>
      <c r="G36" s="207">
        <v>135</v>
      </c>
      <c r="H36" s="207" t="s">
        <v>1813</v>
      </c>
      <c r="I36" s="176" t="s">
        <v>473</v>
      </c>
      <c r="J36" s="206" t="s">
        <v>63</v>
      </c>
      <c r="K36" s="207" t="s">
        <v>357</v>
      </c>
      <c r="L36" s="185" t="s">
        <v>256</v>
      </c>
      <c r="M36" s="191" t="s">
        <v>474</v>
      </c>
      <c r="N36" s="185" t="s">
        <v>441</v>
      </c>
      <c r="O36" s="185" t="s">
        <v>475</v>
      </c>
      <c r="P36" s="185" t="s">
        <v>368</v>
      </c>
      <c r="Q36" s="185" t="s">
        <v>332</v>
      </c>
      <c r="R36" s="185" t="s">
        <v>369</v>
      </c>
      <c r="S36" s="185" t="s">
        <v>1638</v>
      </c>
      <c r="T36" s="185" t="s">
        <v>360</v>
      </c>
      <c r="U36" s="208" t="s">
        <v>316</v>
      </c>
      <c r="V36" s="209">
        <v>0.2</v>
      </c>
      <c r="W36" s="208" t="s">
        <v>51</v>
      </c>
      <c r="X36" s="209">
        <v>1</v>
      </c>
      <c r="Y36" s="66" t="s">
        <v>273</v>
      </c>
      <c r="Z36" s="185" t="s">
        <v>476</v>
      </c>
      <c r="AA36" s="208" t="s">
        <v>316</v>
      </c>
      <c r="AB36" s="213">
        <v>8.3999999999999991E-2</v>
      </c>
      <c r="AC36" s="208" t="s">
        <v>51</v>
      </c>
      <c r="AD36" s="213">
        <v>1</v>
      </c>
      <c r="AE36" s="66" t="s">
        <v>273</v>
      </c>
      <c r="AF36" s="185" t="s">
        <v>477</v>
      </c>
      <c r="AG36" s="206" t="s">
        <v>363</v>
      </c>
      <c r="AH36" s="210" t="s">
        <v>2077</v>
      </c>
      <c r="AI36" s="210" t="s">
        <v>2092</v>
      </c>
      <c r="AJ36" s="210" t="s">
        <v>2078</v>
      </c>
      <c r="AK36" s="210" t="s">
        <v>2093</v>
      </c>
      <c r="AL36" s="210" t="s">
        <v>2027</v>
      </c>
      <c r="AM36" s="210" t="s">
        <v>2079</v>
      </c>
      <c r="AN36" s="185" t="s">
        <v>1273</v>
      </c>
      <c r="AO36" s="185" t="s">
        <v>431</v>
      </c>
      <c r="AP36" s="185" t="s">
        <v>1274</v>
      </c>
      <c r="AQ36" s="186">
        <v>43496</v>
      </c>
      <c r="AR36" s="187" t="s">
        <v>338</v>
      </c>
      <c r="AS36" s="188" t="s">
        <v>373</v>
      </c>
      <c r="AT36" s="189">
        <v>43594</v>
      </c>
      <c r="AU36" s="190" t="s">
        <v>338</v>
      </c>
      <c r="AV36" s="191" t="s">
        <v>464</v>
      </c>
      <c r="AW36" s="189">
        <v>43917</v>
      </c>
      <c r="AX36" s="187" t="s">
        <v>389</v>
      </c>
      <c r="AY36" s="188" t="s">
        <v>478</v>
      </c>
      <c r="AZ36" s="189">
        <v>44022</v>
      </c>
      <c r="BA36" s="190" t="s">
        <v>344</v>
      </c>
      <c r="BB36" s="191" t="s">
        <v>455</v>
      </c>
      <c r="BC36" s="189">
        <v>44169</v>
      </c>
      <c r="BD36" s="187" t="s">
        <v>465</v>
      </c>
      <c r="BE36" s="188" t="s">
        <v>479</v>
      </c>
      <c r="BF36" s="189">
        <v>44249</v>
      </c>
      <c r="BG36" s="190" t="s">
        <v>338</v>
      </c>
      <c r="BH36" s="191" t="s">
        <v>480</v>
      </c>
      <c r="BI36" s="189">
        <v>44249</v>
      </c>
      <c r="BJ36" s="187" t="s">
        <v>344</v>
      </c>
      <c r="BK36" s="188" t="s">
        <v>481</v>
      </c>
      <c r="BL36" s="189">
        <v>44545</v>
      </c>
      <c r="BM36" s="190" t="s">
        <v>338</v>
      </c>
      <c r="BN36" s="191" t="s">
        <v>472</v>
      </c>
      <c r="BO36" s="189">
        <v>44897</v>
      </c>
      <c r="BP36" s="187" t="s">
        <v>397</v>
      </c>
      <c r="BQ36" s="188" t="s">
        <v>1270</v>
      </c>
      <c r="BR36" s="189">
        <v>45037</v>
      </c>
      <c r="BS36" s="190" t="s">
        <v>1910</v>
      </c>
      <c r="BT36" s="191" t="s">
        <v>1914</v>
      </c>
      <c r="BU36" s="189" t="s">
        <v>352</v>
      </c>
      <c r="BV36" s="187" t="s">
        <v>353</v>
      </c>
      <c r="BW36" s="188" t="s">
        <v>352</v>
      </c>
      <c r="BX36" s="189" t="s">
        <v>352</v>
      </c>
      <c r="BY36" s="190" t="s">
        <v>353</v>
      </c>
      <c r="BZ36" s="192" t="s">
        <v>352</v>
      </c>
      <c r="CA36" s="2">
        <f>COUNTBLANK(A36:BZ36)</f>
        <v>4</v>
      </c>
      <c r="CB36" s="51" t="s">
        <v>2144</v>
      </c>
      <c r="CC36" s="51" t="s">
        <v>1765</v>
      </c>
      <c r="CD36" s="51" t="s">
        <v>1655</v>
      </c>
      <c r="CE36" s="51" t="s">
        <v>1675</v>
      </c>
      <c r="CF36" s="51" t="s">
        <v>1647</v>
      </c>
      <c r="CG36" s="51" t="s">
        <v>1647</v>
      </c>
      <c r="CH36" s="51" t="s">
        <v>1670</v>
      </c>
      <c r="CI36" s="51" t="s">
        <v>1647</v>
      </c>
      <c r="CJ36" s="51" t="s">
        <v>1675</v>
      </c>
      <c r="CK36" s="51"/>
      <c r="CL36" s="51" t="s">
        <v>1675</v>
      </c>
      <c r="CM36" s="51" t="s">
        <v>1690</v>
      </c>
      <c r="CN36" s="51" t="s">
        <v>1675</v>
      </c>
      <c r="CO36" s="51" t="s">
        <v>1675</v>
      </c>
      <c r="CP36" s="51" t="s">
        <v>1675</v>
      </c>
      <c r="CQ36" s="51" t="s">
        <v>1675</v>
      </c>
      <c r="CR36" s="51" t="s">
        <v>1704</v>
      </c>
      <c r="CS36" s="51" t="s">
        <v>1675</v>
      </c>
      <c r="CT36" s="51" t="s">
        <v>1675</v>
      </c>
      <c r="CU36" s="51" t="s">
        <v>1675</v>
      </c>
      <c r="CV36" s="51" t="s">
        <v>1675</v>
      </c>
      <c r="CW36" s="51" t="s">
        <v>1675</v>
      </c>
      <c r="CX36" s="51" t="s">
        <v>1675</v>
      </c>
      <c r="CZ36" s="174" t="str">
        <f>J36</f>
        <v>Corrupción</v>
      </c>
      <c r="DA36" s="276" t="str">
        <f>I36</f>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v>
      </c>
      <c r="DB36" s="276"/>
      <c r="DC36" s="276"/>
      <c r="DD36" s="276"/>
      <c r="DE36" s="276"/>
      <c r="DF36" s="276"/>
      <c r="DG36" s="276"/>
      <c r="DH36" s="174" t="str">
        <f>Y36</f>
        <v>Extremo</v>
      </c>
      <c r="DI36" s="174" t="str">
        <f t="shared" si="0"/>
        <v>Extremo</v>
      </c>
      <c r="DK36" s="170" t="e">
        <f>SUM(LEN(#REF!)-LEN(SUBSTITUTE(#REF!,"- Preventivo","")))/LEN("- Preventivo")</f>
        <v>#REF!</v>
      </c>
      <c r="DL36" s="170" t="e">
        <f>SUMIFS($DK$12:$DK$99,$A$12:$A$99,A36)</f>
        <v>#REF!</v>
      </c>
      <c r="DM36" s="170" t="e">
        <f>SUM(LEN(#REF!)-LEN(SUBSTITUTE(#REF!,"- Detectivo","")))/LEN("- Detectivo")</f>
        <v>#REF!</v>
      </c>
      <c r="DN36" s="170" t="e">
        <f>SUMIFS($DM$12:$DM$99,$A$12:$A$99,A36)</f>
        <v>#REF!</v>
      </c>
      <c r="DO36" s="170" t="e">
        <f>SUM(LEN(#REF!)-LEN(SUBSTITUTE(#REF!,"- Correctivo","")))/LEN("- Correctivo")</f>
        <v>#REF!</v>
      </c>
      <c r="DP36" s="170" t="e">
        <f>SUMIFS($DO$12:$DO$99,$A$12:$A$99,A36)</f>
        <v>#REF!</v>
      </c>
      <c r="DQ36" s="170" t="e">
        <f t="shared" si="5"/>
        <v>#REF!</v>
      </c>
      <c r="DR36" s="170" t="e">
        <f>SUMIFS($DQ$12:$DQ$99,$A$12:$A$99,A36)</f>
        <v>#REF!</v>
      </c>
      <c r="DS36" s="170" t="e">
        <f>SUM(LEN(#REF!)-LEN(SUBSTITUTE(#REF!,"- Documentado","")))/LEN("- Documentado")</f>
        <v>#REF!</v>
      </c>
      <c r="DT36" s="170" t="e">
        <f>SUM(LEN(#REF!)-LEN(SUBSTITUTE(#REF!,"- Documentado","")))/LEN("- Documentado")</f>
        <v>#REF!</v>
      </c>
      <c r="DU36" s="170" t="e">
        <f>SUMIFS($DS$12:$DS$99,$A$12:$A$99,A36)+SUMIFS($DT$12:$DT$99,$A$12:$A$99,A36)</f>
        <v>#REF!</v>
      </c>
      <c r="DV36" s="170" t="e">
        <f>SUM(LEN(#REF!)-LEN(SUBSTITUTE(#REF!,"- Continua","")))/LEN("- Continua")</f>
        <v>#REF!</v>
      </c>
      <c r="DW36" s="170" t="e">
        <f>SUM(LEN(#REF!)-LEN(SUBSTITUTE(#REF!,"- Continua","")))/LEN("- Continua")</f>
        <v>#REF!</v>
      </c>
      <c r="DX36" s="170" t="e">
        <f>SUMIFS($DV$12:$DV$99,$A$12:$A$99,A36)+SUMIFS($DW$12:$DW$99,$A$12:$A$99,A36)</f>
        <v>#REF!</v>
      </c>
      <c r="DY36" s="170" t="e">
        <f>SUM(LEN(#REF!)-LEN(SUBSTITUTE(#REF!,"- Con registro","")))/LEN("- Con registro")</f>
        <v>#REF!</v>
      </c>
      <c r="DZ36" s="170" t="e">
        <f>SUM(LEN(#REF!)-LEN(SUBSTITUTE(#REF!,"- Con registro","")))/LEN("- Con registro")</f>
        <v>#REF!</v>
      </c>
      <c r="EA36" s="170" t="e">
        <f>SUMIFS($DY$12:$DY$99,$A$12:$A$99,A36)+SUMIFS($DZ$12:$DZ$99,$A$12:$A$99,A36)</f>
        <v>#REF!</v>
      </c>
      <c r="EB36" s="173" t="e">
        <f t="shared" si="6"/>
        <v>#REF!</v>
      </c>
      <c r="EC36" s="173" t="e">
        <f t="shared" si="7"/>
        <v>#REF!</v>
      </c>
      <c r="ED36" s="215" t="e">
        <f t="shared" si="8"/>
        <v>#REF!</v>
      </c>
      <c r="EE36" s="277" t="e">
        <f t="shared" si="9"/>
        <v>#REF!</v>
      </c>
      <c r="EF36" s="277"/>
      <c r="EG36" s="277"/>
      <c r="EH36" s="277"/>
      <c r="EI36" s="277"/>
      <c r="EJ36" s="277"/>
      <c r="EK36" s="277"/>
      <c r="EL36" s="277"/>
      <c r="EM36" s="277"/>
      <c r="EN36" s="277"/>
      <c r="EP36" s="201" t="str">
        <f t="shared" si="10"/>
        <v/>
      </c>
      <c r="EQ36" s="202" t="str">
        <f t="shared" si="11"/>
        <v/>
      </c>
      <c r="ER36" s="170" t="str">
        <f t="shared" si="12"/>
        <v/>
      </c>
      <c r="ES36" s="170" t="str">
        <f>IF(ER36="","",CONCATENATE("ID_",G36,": ",I36))</f>
        <v/>
      </c>
      <c r="ET36" s="170" t="str">
        <f>IF(ES36="","",CONCATENATE("Ajuste en ",VLOOKUP(EP36,AQ36:BZ36,(MATCH(EP36,AQ36:BZ36,10)+1))," en el Mapa de riesgos de ",A36))</f>
        <v/>
      </c>
      <c r="EU36" s="170" t="str">
        <f>IF(ET36="","",CONCATENATE("Solicitud de cambio realizada y aprobada por la ",L36," a través del Aplicativo DARUMA"))</f>
        <v/>
      </c>
    </row>
    <row r="37" spans="1:151" ht="399.95" customHeight="1" x14ac:dyDescent="0.2">
      <c r="A37" s="206" t="s">
        <v>1257</v>
      </c>
      <c r="B37" s="185" t="s">
        <v>1258</v>
      </c>
      <c r="C37" s="185" t="s">
        <v>1259</v>
      </c>
      <c r="D37" s="206" t="s">
        <v>125</v>
      </c>
      <c r="E37" s="207" t="s">
        <v>1260</v>
      </c>
      <c r="F37" s="185" t="s">
        <v>1275</v>
      </c>
      <c r="G37" s="207">
        <v>139</v>
      </c>
      <c r="H37" s="207" t="s">
        <v>1814</v>
      </c>
      <c r="I37" s="176" t="s">
        <v>482</v>
      </c>
      <c r="J37" s="206" t="s">
        <v>35</v>
      </c>
      <c r="K37" s="207" t="s">
        <v>365</v>
      </c>
      <c r="L37" s="185" t="s">
        <v>256</v>
      </c>
      <c r="M37" s="191" t="s">
        <v>483</v>
      </c>
      <c r="N37" s="185" t="s">
        <v>484</v>
      </c>
      <c r="O37" s="185" t="s">
        <v>485</v>
      </c>
      <c r="P37" s="185" t="s">
        <v>368</v>
      </c>
      <c r="Q37" s="185" t="s">
        <v>332</v>
      </c>
      <c r="R37" s="185" t="s">
        <v>369</v>
      </c>
      <c r="S37" s="185" t="s">
        <v>1638</v>
      </c>
      <c r="T37" s="185" t="s">
        <v>360</v>
      </c>
      <c r="U37" s="208" t="s">
        <v>317</v>
      </c>
      <c r="V37" s="209">
        <v>0.6</v>
      </c>
      <c r="W37" s="208" t="s">
        <v>77</v>
      </c>
      <c r="X37" s="209">
        <v>0.8</v>
      </c>
      <c r="Y37" s="66" t="s">
        <v>272</v>
      </c>
      <c r="Z37" s="185" t="s">
        <v>486</v>
      </c>
      <c r="AA37" s="208" t="s">
        <v>314</v>
      </c>
      <c r="AB37" s="213">
        <v>0.252</v>
      </c>
      <c r="AC37" s="208" t="s">
        <v>101</v>
      </c>
      <c r="AD37" s="213">
        <v>0.60000000000000009</v>
      </c>
      <c r="AE37" s="66" t="s">
        <v>84</v>
      </c>
      <c r="AF37" s="185" t="s">
        <v>487</v>
      </c>
      <c r="AG37" s="206" t="s">
        <v>363</v>
      </c>
      <c r="AH37" s="210" t="s">
        <v>2004</v>
      </c>
      <c r="AI37" s="210" t="s">
        <v>2005</v>
      </c>
      <c r="AJ37" s="210" t="s">
        <v>2006</v>
      </c>
      <c r="AK37" s="210" t="s">
        <v>2007</v>
      </c>
      <c r="AL37" s="210" t="s">
        <v>1992</v>
      </c>
      <c r="AM37" s="210" t="s">
        <v>2008</v>
      </c>
      <c r="AN37" s="185" t="s">
        <v>1276</v>
      </c>
      <c r="AO37" s="185" t="s">
        <v>431</v>
      </c>
      <c r="AP37" s="185" t="s">
        <v>1277</v>
      </c>
      <c r="AQ37" s="186">
        <v>43917</v>
      </c>
      <c r="AR37" s="187" t="s">
        <v>338</v>
      </c>
      <c r="AS37" s="188" t="s">
        <v>464</v>
      </c>
      <c r="AT37" s="189">
        <v>44022</v>
      </c>
      <c r="AU37" s="190" t="s">
        <v>344</v>
      </c>
      <c r="AV37" s="191" t="s">
        <v>455</v>
      </c>
      <c r="AW37" s="189">
        <v>44169</v>
      </c>
      <c r="AX37" s="187" t="s">
        <v>465</v>
      </c>
      <c r="AY37" s="188" t="s">
        <v>488</v>
      </c>
      <c r="AZ37" s="189">
        <v>44249</v>
      </c>
      <c r="BA37" s="190" t="s">
        <v>349</v>
      </c>
      <c r="BB37" s="191" t="s">
        <v>489</v>
      </c>
      <c r="BC37" s="189">
        <v>44545</v>
      </c>
      <c r="BD37" s="187" t="s">
        <v>338</v>
      </c>
      <c r="BE37" s="188" t="s">
        <v>490</v>
      </c>
      <c r="BF37" s="189">
        <v>44897</v>
      </c>
      <c r="BG37" s="190" t="s">
        <v>389</v>
      </c>
      <c r="BH37" s="191" t="s">
        <v>1278</v>
      </c>
      <c r="BI37" s="189">
        <v>45037</v>
      </c>
      <c r="BJ37" s="187" t="s">
        <v>1910</v>
      </c>
      <c r="BK37" s="188" t="s">
        <v>1915</v>
      </c>
      <c r="BL37" s="189" t="s">
        <v>352</v>
      </c>
      <c r="BM37" s="190" t="s">
        <v>353</v>
      </c>
      <c r="BN37" s="191" t="s">
        <v>352</v>
      </c>
      <c r="BO37" s="189" t="s">
        <v>352</v>
      </c>
      <c r="BP37" s="187" t="s">
        <v>353</v>
      </c>
      <c r="BQ37" s="188" t="s">
        <v>352</v>
      </c>
      <c r="BR37" s="189" t="s">
        <v>352</v>
      </c>
      <c r="BS37" s="190" t="s">
        <v>353</v>
      </c>
      <c r="BT37" s="191" t="s">
        <v>352</v>
      </c>
      <c r="BU37" s="189" t="s">
        <v>352</v>
      </c>
      <c r="BV37" s="187" t="s">
        <v>353</v>
      </c>
      <c r="BW37" s="188" t="s">
        <v>352</v>
      </c>
      <c r="BX37" s="189" t="s">
        <v>352</v>
      </c>
      <c r="BY37" s="190" t="s">
        <v>353</v>
      </c>
      <c r="BZ37" s="192" t="s">
        <v>352</v>
      </c>
      <c r="CA37" s="2">
        <f>COUNTBLANK(A37:BZ37)</f>
        <v>10</v>
      </c>
      <c r="CB37" s="51" t="s">
        <v>2144</v>
      </c>
      <c r="CC37" s="51" t="s">
        <v>1765</v>
      </c>
      <c r="CD37" s="51" t="s">
        <v>1655</v>
      </c>
      <c r="CE37" s="51" t="s">
        <v>1675</v>
      </c>
      <c r="CF37" s="51" t="s">
        <v>1647</v>
      </c>
      <c r="CG37" s="51" t="s">
        <v>1647</v>
      </c>
      <c r="CH37" s="51" t="s">
        <v>1670</v>
      </c>
      <c r="CI37" s="51" t="s">
        <v>1647</v>
      </c>
      <c r="CJ37" s="51" t="s">
        <v>1675</v>
      </c>
      <c r="CK37" s="51"/>
      <c r="CL37" s="51" t="s">
        <v>1675</v>
      </c>
      <c r="CM37" s="51" t="s">
        <v>1675</v>
      </c>
      <c r="CN37" s="51" t="s">
        <v>1675</v>
      </c>
      <c r="CO37" s="51" t="s">
        <v>1675</v>
      </c>
      <c r="CP37" s="51" t="s">
        <v>1675</v>
      </c>
      <c r="CQ37" s="51" t="s">
        <v>1675</v>
      </c>
      <c r="CR37" s="51" t="s">
        <v>1707</v>
      </c>
      <c r="CS37" s="51" t="s">
        <v>1675</v>
      </c>
      <c r="CT37" s="51" t="s">
        <v>1675</v>
      </c>
      <c r="CU37" s="51" t="s">
        <v>1675</v>
      </c>
      <c r="CV37" s="51" t="s">
        <v>1675</v>
      </c>
      <c r="CW37" s="51" t="s">
        <v>1675</v>
      </c>
      <c r="CX37" s="51" t="s">
        <v>1675</v>
      </c>
      <c r="CZ37" s="174" t="str">
        <f>J37</f>
        <v>Gestión de procesos</v>
      </c>
      <c r="DA37" s="276" t="str">
        <f>I37</f>
        <v>Posibilidad de afectación reputacional por sanción disciplinaria por parte de entes de Control, debido a  la supervisión inadecuada para adelantar el proceso de liquidación de los contratos o convenios que así lo requieran</v>
      </c>
      <c r="DB37" s="276"/>
      <c r="DC37" s="276"/>
      <c r="DD37" s="276"/>
      <c r="DE37" s="276"/>
      <c r="DF37" s="276"/>
      <c r="DG37" s="276"/>
      <c r="DH37" s="174" t="str">
        <f>Y37</f>
        <v>Alto</v>
      </c>
      <c r="DI37" s="174" t="str">
        <f t="shared" si="0"/>
        <v>Moderado</v>
      </c>
      <c r="DK37" s="170" t="e">
        <f>SUM(LEN(#REF!)-LEN(SUBSTITUTE(#REF!,"- Preventivo","")))/LEN("- Preventivo")</f>
        <v>#REF!</v>
      </c>
      <c r="DL37" s="170" t="e">
        <f>SUMIFS($DK$12:$DK$99,$A$12:$A$99,A37)</f>
        <v>#REF!</v>
      </c>
      <c r="DM37" s="170" t="e">
        <f>SUM(LEN(#REF!)-LEN(SUBSTITUTE(#REF!,"- Detectivo","")))/LEN("- Detectivo")</f>
        <v>#REF!</v>
      </c>
      <c r="DN37" s="170" t="e">
        <f>SUMIFS($DM$12:$DM$99,$A$12:$A$99,A37)</f>
        <v>#REF!</v>
      </c>
      <c r="DO37" s="170" t="e">
        <f>SUM(LEN(#REF!)-LEN(SUBSTITUTE(#REF!,"- Correctivo","")))/LEN("- Correctivo")</f>
        <v>#REF!</v>
      </c>
      <c r="DP37" s="170" t="e">
        <f>SUMIFS($DO$12:$DO$99,$A$12:$A$99,A37)</f>
        <v>#REF!</v>
      </c>
      <c r="DQ37" s="170" t="e">
        <f t="shared" si="5"/>
        <v>#REF!</v>
      </c>
      <c r="DR37" s="170" t="e">
        <f>SUMIFS($DQ$12:$DQ$99,$A$12:$A$99,A37)</f>
        <v>#REF!</v>
      </c>
      <c r="DS37" s="170" t="e">
        <f>SUM(LEN(#REF!)-LEN(SUBSTITUTE(#REF!,"- Documentado","")))/LEN("- Documentado")</f>
        <v>#REF!</v>
      </c>
      <c r="DT37" s="170" t="e">
        <f>SUM(LEN(#REF!)-LEN(SUBSTITUTE(#REF!,"- Documentado","")))/LEN("- Documentado")</f>
        <v>#REF!</v>
      </c>
      <c r="DU37" s="170" t="e">
        <f>SUMIFS($DS$12:$DS$99,$A$12:$A$99,A37)+SUMIFS($DT$12:$DT$99,$A$12:$A$99,A37)</f>
        <v>#REF!</v>
      </c>
      <c r="DV37" s="170" t="e">
        <f>SUM(LEN(#REF!)-LEN(SUBSTITUTE(#REF!,"- Continua","")))/LEN("- Continua")</f>
        <v>#REF!</v>
      </c>
      <c r="DW37" s="170" t="e">
        <f>SUM(LEN(#REF!)-LEN(SUBSTITUTE(#REF!,"- Continua","")))/LEN("- Continua")</f>
        <v>#REF!</v>
      </c>
      <c r="DX37" s="170" t="e">
        <f>SUMIFS($DV$12:$DV$99,$A$12:$A$99,A37)+SUMIFS($DW$12:$DW$99,$A$12:$A$99,A37)</f>
        <v>#REF!</v>
      </c>
      <c r="DY37" s="170" t="e">
        <f>SUM(LEN(#REF!)-LEN(SUBSTITUTE(#REF!,"- Con registro","")))/LEN("- Con registro")</f>
        <v>#REF!</v>
      </c>
      <c r="DZ37" s="170" t="e">
        <f>SUM(LEN(#REF!)-LEN(SUBSTITUTE(#REF!,"- Con registro","")))/LEN("- Con registro")</f>
        <v>#REF!</v>
      </c>
      <c r="EA37" s="170" t="e">
        <f>SUMIFS($DY$12:$DY$99,$A$12:$A$99,A37)+SUMIFS($DZ$12:$DZ$99,$A$12:$A$99,A37)</f>
        <v>#REF!</v>
      </c>
      <c r="EB37" s="173" t="e">
        <f t="shared" si="6"/>
        <v>#REF!</v>
      </c>
      <c r="EC37" s="173" t="e">
        <f t="shared" si="7"/>
        <v>#REF!</v>
      </c>
      <c r="ED37" s="215" t="e">
        <f t="shared" si="8"/>
        <v>#REF!</v>
      </c>
      <c r="EE37" s="277" t="e">
        <f t="shared" si="9"/>
        <v>#REF!</v>
      </c>
      <c r="EF37" s="277"/>
      <c r="EG37" s="277"/>
      <c r="EH37" s="277"/>
      <c r="EI37" s="277"/>
      <c r="EJ37" s="277"/>
      <c r="EK37" s="277"/>
      <c r="EL37" s="277"/>
      <c r="EM37" s="277"/>
      <c r="EN37" s="277"/>
      <c r="EP37" s="201" t="str">
        <f t="shared" si="10"/>
        <v/>
      </c>
      <c r="EQ37" s="202" t="str">
        <f t="shared" si="11"/>
        <v/>
      </c>
      <c r="ER37" s="170" t="str">
        <f t="shared" si="12"/>
        <v/>
      </c>
      <c r="ES37" s="170" t="str">
        <f>IF(ER37="","",CONCATENATE("ID_",G37,": ",I37))</f>
        <v/>
      </c>
      <c r="ET37" s="170" t="str">
        <f>IF(ES37="","",CONCATENATE("Ajuste en ",VLOOKUP(EP37,AQ37:BZ37,(MATCH(EP37,AQ37:BZ37,10)+1))," en el Mapa de riesgos de ",A37))</f>
        <v/>
      </c>
      <c r="EU37" s="170" t="str">
        <f>IF(ET37="","",CONCATENATE("Solicitud de cambio realizada y aprobada por la ",L37," a través del Aplicativo DARUMA"))</f>
        <v/>
      </c>
    </row>
    <row r="38" spans="1:151" ht="399.95" customHeight="1" x14ac:dyDescent="0.2">
      <c r="A38" s="206" t="s">
        <v>1257</v>
      </c>
      <c r="B38" s="185" t="s">
        <v>1258</v>
      </c>
      <c r="C38" s="185" t="s">
        <v>1259</v>
      </c>
      <c r="D38" s="206" t="s">
        <v>125</v>
      </c>
      <c r="E38" s="207" t="s">
        <v>1260</v>
      </c>
      <c r="F38" s="185" t="s">
        <v>1279</v>
      </c>
      <c r="G38" s="207">
        <v>140</v>
      </c>
      <c r="H38" s="207" t="s">
        <v>1815</v>
      </c>
      <c r="I38" s="176" t="s">
        <v>491</v>
      </c>
      <c r="J38" s="206" t="s">
        <v>35</v>
      </c>
      <c r="K38" s="207" t="s">
        <v>365</v>
      </c>
      <c r="L38" s="185" t="s">
        <v>256</v>
      </c>
      <c r="M38" s="191" t="s">
        <v>492</v>
      </c>
      <c r="N38" s="185" t="s">
        <v>493</v>
      </c>
      <c r="O38" s="185" t="s">
        <v>494</v>
      </c>
      <c r="P38" s="185" t="s">
        <v>368</v>
      </c>
      <c r="Q38" s="185" t="s">
        <v>332</v>
      </c>
      <c r="R38" s="185" t="s">
        <v>369</v>
      </c>
      <c r="S38" s="185" t="s">
        <v>1638</v>
      </c>
      <c r="T38" s="185" t="s">
        <v>360</v>
      </c>
      <c r="U38" s="208" t="s">
        <v>318</v>
      </c>
      <c r="V38" s="209">
        <v>0.8</v>
      </c>
      <c r="W38" s="208" t="s">
        <v>77</v>
      </c>
      <c r="X38" s="209">
        <v>0.8</v>
      </c>
      <c r="Y38" s="66" t="s">
        <v>272</v>
      </c>
      <c r="Z38" s="185" t="s">
        <v>495</v>
      </c>
      <c r="AA38" s="208" t="s">
        <v>314</v>
      </c>
      <c r="AB38" s="213">
        <v>0.2016</v>
      </c>
      <c r="AC38" s="208" t="s">
        <v>101</v>
      </c>
      <c r="AD38" s="213">
        <v>0.60000000000000009</v>
      </c>
      <c r="AE38" s="66" t="s">
        <v>84</v>
      </c>
      <c r="AF38" s="185" t="s">
        <v>496</v>
      </c>
      <c r="AG38" s="206" t="s">
        <v>363</v>
      </c>
      <c r="AH38" s="210" t="s">
        <v>2009</v>
      </c>
      <c r="AI38" s="210" t="s">
        <v>1999</v>
      </c>
      <c r="AJ38" s="210" t="s">
        <v>2010</v>
      </c>
      <c r="AK38" s="210" t="s">
        <v>2011</v>
      </c>
      <c r="AL38" s="210" t="s">
        <v>1987</v>
      </c>
      <c r="AM38" s="210" t="s">
        <v>2012</v>
      </c>
      <c r="AN38" s="185" t="s">
        <v>1595</v>
      </c>
      <c r="AO38" s="185" t="s">
        <v>431</v>
      </c>
      <c r="AP38" s="185" t="s">
        <v>1596</v>
      </c>
      <c r="AQ38" s="186">
        <v>43917</v>
      </c>
      <c r="AR38" s="187" t="s">
        <v>338</v>
      </c>
      <c r="AS38" s="188" t="s">
        <v>497</v>
      </c>
      <c r="AT38" s="189">
        <v>44169</v>
      </c>
      <c r="AU38" s="190" t="s">
        <v>465</v>
      </c>
      <c r="AV38" s="191" t="s">
        <v>498</v>
      </c>
      <c r="AW38" s="189">
        <v>44249</v>
      </c>
      <c r="AX38" s="187" t="s">
        <v>389</v>
      </c>
      <c r="AY38" s="188" t="s">
        <v>499</v>
      </c>
      <c r="AZ38" s="189">
        <v>44375</v>
      </c>
      <c r="BA38" s="190" t="s">
        <v>500</v>
      </c>
      <c r="BB38" s="191" t="s">
        <v>501</v>
      </c>
      <c r="BC38" s="189">
        <v>44449</v>
      </c>
      <c r="BD38" s="187" t="s">
        <v>344</v>
      </c>
      <c r="BE38" s="188" t="s">
        <v>502</v>
      </c>
      <c r="BF38" s="189">
        <v>44545</v>
      </c>
      <c r="BG38" s="190" t="s">
        <v>338</v>
      </c>
      <c r="BH38" s="191" t="s">
        <v>490</v>
      </c>
      <c r="BI38" s="189">
        <v>44897</v>
      </c>
      <c r="BJ38" s="187" t="s">
        <v>397</v>
      </c>
      <c r="BK38" s="188" t="s">
        <v>1280</v>
      </c>
      <c r="BL38" s="189">
        <v>45061</v>
      </c>
      <c r="BM38" s="190" t="s">
        <v>1910</v>
      </c>
      <c r="BN38" s="191" t="s">
        <v>1936</v>
      </c>
      <c r="BO38" s="189" t="s">
        <v>352</v>
      </c>
      <c r="BP38" s="187" t="s">
        <v>353</v>
      </c>
      <c r="BQ38" s="188" t="s">
        <v>352</v>
      </c>
      <c r="BR38" s="189" t="s">
        <v>352</v>
      </c>
      <c r="BS38" s="190" t="s">
        <v>353</v>
      </c>
      <c r="BT38" s="191" t="s">
        <v>352</v>
      </c>
      <c r="BU38" s="189" t="s">
        <v>352</v>
      </c>
      <c r="BV38" s="187" t="s">
        <v>353</v>
      </c>
      <c r="BW38" s="188" t="s">
        <v>352</v>
      </c>
      <c r="BX38" s="189" t="s">
        <v>352</v>
      </c>
      <c r="BY38" s="190" t="s">
        <v>353</v>
      </c>
      <c r="BZ38" s="192" t="s">
        <v>352</v>
      </c>
      <c r="CA38" s="2">
        <f>COUNTBLANK(A38:BZ38)</f>
        <v>8</v>
      </c>
      <c r="CB38" s="51" t="s">
        <v>2144</v>
      </c>
      <c r="CC38" s="51" t="s">
        <v>1765</v>
      </c>
      <c r="CD38" s="51" t="s">
        <v>1655</v>
      </c>
      <c r="CE38" s="51" t="s">
        <v>1675</v>
      </c>
      <c r="CF38" s="51" t="s">
        <v>1647</v>
      </c>
      <c r="CG38" s="51" t="s">
        <v>1647</v>
      </c>
      <c r="CH38" s="51" t="s">
        <v>1670</v>
      </c>
      <c r="CI38" s="51" t="s">
        <v>1647</v>
      </c>
      <c r="CJ38" s="51" t="s">
        <v>1675</v>
      </c>
      <c r="CK38" s="51"/>
      <c r="CL38" s="51" t="s">
        <v>1675</v>
      </c>
      <c r="CM38" s="51" t="s">
        <v>1675</v>
      </c>
      <c r="CN38" s="51" t="s">
        <v>1675</v>
      </c>
      <c r="CO38" s="51" t="s">
        <v>1675</v>
      </c>
      <c r="CP38" s="51" t="s">
        <v>1675</v>
      </c>
      <c r="CQ38" s="51" t="s">
        <v>1675</v>
      </c>
      <c r="CR38" s="51" t="s">
        <v>1708</v>
      </c>
      <c r="CS38" s="51" t="s">
        <v>1675</v>
      </c>
      <c r="CT38" s="51" t="s">
        <v>1675</v>
      </c>
      <c r="CU38" s="51" t="s">
        <v>1675</v>
      </c>
      <c r="CV38" s="51" t="s">
        <v>1675</v>
      </c>
      <c r="CW38" s="51" t="s">
        <v>1675</v>
      </c>
      <c r="CX38" s="51" t="s">
        <v>1675</v>
      </c>
      <c r="CZ38" s="174" t="str">
        <f>J38</f>
        <v>Gestión de procesos</v>
      </c>
      <c r="DA38" s="276" t="str">
        <f>I38</f>
        <v>Posibilidad de afectación económica (o presupuestal) por fallos judiciales y/o sanciones de entes de control, debido a incumplimiento legal en la aprobación del perfeccionamiento y ejecución contractual</v>
      </c>
      <c r="DB38" s="276"/>
      <c r="DC38" s="276"/>
      <c r="DD38" s="276"/>
      <c r="DE38" s="276"/>
      <c r="DF38" s="276"/>
      <c r="DG38" s="276"/>
      <c r="DH38" s="174" t="str">
        <f>Y38</f>
        <v>Alto</v>
      </c>
      <c r="DI38" s="174" t="str">
        <f t="shared" si="0"/>
        <v>Moderado</v>
      </c>
      <c r="DK38" s="170" t="e">
        <f>SUM(LEN(#REF!)-LEN(SUBSTITUTE(#REF!,"- Preventivo","")))/LEN("- Preventivo")</f>
        <v>#REF!</v>
      </c>
      <c r="DL38" s="170" t="e">
        <f>SUMIFS($DK$12:$DK$99,$A$12:$A$99,A38)</f>
        <v>#REF!</v>
      </c>
      <c r="DM38" s="170" t="e">
        <f>SUM(LEN(#REF!)-LEN(SUBSTITUTE(#REF!,"- Detectivo","")))/LEN("- Detectivo")</f>
        <v>#REF!</v>
      </c>
      <c r="DN38" s="170" t="e">
        <f>SUMIFS($DM$12:$DM$99,$A$12:$A$99,A38)</f>
        <v>#REF!</v>
      </c>
      <c r="DO38" s="170" t="e">
        <f>SUM(LEN(#REF!)-LEN(SUBSTITUTE(#REF!,"- Correctivo","")))/LEN("- Correctivo")</f>
        <v>#REF!</v>
      </c>
      <c r="DP38" s="170" t="e">
        <f>SUMIFS($DO$12:$DO$99,$A$12:$A$99,A38)</f>
        <v>#REF!</v>
      </c>
      <c r="DQ38" s="170" t="e">
        <f t="shared" si="5"/>
        <v>#REF!</v>
      </c>
      <c r="DR38" s="170" t="e">
        <f>SUMIFS($DQ$12:$DQ$99,$A$12:$A$99,A38)</f>
        <v>#REF!</v>
      </c>
      <c r="DS38" s="170" t="e">
        <f>SUM(LEN(#REF!)-LEN(SUBSTITUTE(#REF!,"- Documentado","")))/LEN("- Documentado")</f>
        <v>#REF!</v>
      </c>
      <c r="DT38" s="170" t="e">
        <f>SUM(LEN(#REF!)-LEN(SUBSTITUTE(#REF!,"- Documentado","")))/LEN("- Documentado")</f>
        <v>#REF!</v>
      </c>
      <c r="DU38" s="170" t="e">
        <f>SUMIFS($DS$12:$DS$99,$A$12:$A$99,A38)+SUMIFS($DT$12:$DT$99,$A$12:$A$99,A38)</f>
        <v>#REF!</v>
      </c>
      <c r="DV38" s="170" t="e">
        <f>SUM(LEN(#REF!)-LEN(SUBSTITUTE(#REF!,"- Continua","")))/LEN("- Continua")</f>
        <v>#REF!</v>
      </c>
      <c r="DW38" s="170" t="e">
        <f>SUM(LEN(#REF!)-LEN(SUBSTITUTE(#REF!,"- Continua","")))/LEN("- Continua")</f>
        <v>#REF!</v>
      </c>
      <c r="DX38" s="170" t="e">
        <f>SUMIFS($DV$12:$DV$99,$A$12:$A$99,A38)+SUMIFS($DW$12:$DW$99,$A$12:$A$99,A38)</f>
        <v>#REF!</v>
      </c>
      <c r="DY38" s="170" t="e">
        <f>SUM(LEN(#REF!)-LEN(SUBSTITUTE(#REF!,"- Con registro","")))/LEN("- Con registro")</f>
        <v>#REF!</v>
      </c>
      <c r="DZ38" s="170" t="e">
        <f>SUM(LEN(#REF!)-LEN(SUBSTITUTE(#REF!,"- Con registro","")))/LEN("- Con registro")</f>
        <v>#REF!</v>
      </c>
      <c r="EA38" s="170" t="e">
        <f>SUMIFS($DY$12:$DY$99,$A$12:$A$99,A38)+SUMIFS($DZ$12:$DZ$99,$A$12:$A$99,A38)</f>
        <v>#REF!</v>
      </c>
      <c r="EB38" s="173" t="e">
        <f t="shared" si="6"/>
        <v>#REF!</v>
      </c>
      <c r="EC38" s="173" t="e">
        <f t="shared" si="7"/>
        <v>#REF!</v>
      </c>
      <c r="ED38" s="215" t="e">
        <f t="shared" si="8"/>
        <v>#REF!</v>
      </c>
      <c r="EE38" s="277" t="e">
        <f t="shared" si="9"/>
        <v>#REF!</v>
      </c>
      <c r="EF38" s="277"/>
      <c r="EG38" s="277"/>
      <c r="EH38" s="277"/>
      <c r="EI38" s="277"/>
      <c r="EJ38" s="277"/>
      <c r="EK38" s="277"/>
      <c r="EL38" s="277"/>
      <c r="EM38" s="277"/>
      <c r="EN38" s="277"/>
      <c r="EP38" s="201" t="str">
        <f t="shared" si="10"/>
        <v/>
      </c>
      <c r="EQ38" s="202" t="str">
        <f t="shared" si="11"/>
        <v/>
      </c>
      <c r="ER38" s="170" t="str">
        <f t="shared" si="12"/>
        <v/>
      </c>
      <c r="ES38" s="170" t="str">
        <f>IF(ER38="","",CONCATENATE("ID_",G38,": ",I38))</f>
        <v/>
      </c>
      <c r="ET38" s="170" t="str">
        <f>IF(ES38="","",CONCATENATE("Ajuste en ",VLOOKUP(EP38,AQ38:BZ38,(MATCH(EP38,AQ38:BZ38,10)+1))," en el Mapa de riesgos de ",A38))</f>
        <v/>
      </c>
      <c r="EU38" s="170" t="str">
        <f>IF(ET38="","",CONCATENATE("Solicitud de cambio realizada y aprobada por la ",L38," a través del Aplicativo DARUMA"))</f>
        <v/>
      </c>
    </row>
    <row r="39" spans="1:151" ht="399.95" customHeight="1" x14ac:dyDescent="0.2">
      <c r="A39" s="206" t="s">
        <v>190</v>
      </c>
      <c r="B39" s="185" t="s">
        <v>1281</v>
      </c>
      <c r="C39" s="185" t="s">
        <v>1282</v>
      </c>
      <c r="D39" s="206" t="s">
        <v>1597</v>
      </c>
      <c r="E39" s="207" t="s">
        <v>1260</v>
      </c>
      <c r="F39" s="185" t="s">
        <v>1283</v>
      </c>
      <c r="G39" s="207">
        <v>143</v>
      </c>
      <c r="H39" s="207" t="s">
        <v>1816</v>
      </c>
      <c r="I39" s="176" t="s">
        <v>624</v>
      </c>
      <c r="J39" s="206" t="s">
        <v>35</v>
      </c>
      <c r="K39" s="207" t="s">
        <v>365</v>
      </c>
      <c r="L39" s="185" t="s">
        <v>258</v>
      </c>
      <c r="M39" s="191" t="s">
        <v>625</v>
      </c>
      <c r="N39" s="185" t="s">
        <v>626</v>
      </c>
      <c r="O39" s="185" t="s">
        <v>627</v>
      </c>
      <c r="P39" s="185" t="s">
        <v>368</v>
      </c>
      <c r="Q39" s="185" t="s">
        <v>332</v>
      </c>
      <c r="R39" s="185" t="s">
        <v>628</v>
      </c>
      <c r="S39" s="185" t="s">
        <v>1638</v>
      </c>
      <c r="T39" s="185" t="s">
        <v>360</v>
      </c>
      <c r="U39" s="208" t="s">
        <v>314</v>
      </c>
      <c r="V39" s="209">
        <v>0.4</v>
      </c>
      <c r="W39" s="208" t="s">
        <v>121</v>
      </c>
      <c r="X39" s="209">
        <v>0.4</v>
      </c>
      <c r="Y39" s="66" t="s">
        <v>84</v>
      </c>
      <c r="Z39" s="185" t="s">
        <v>629</v>
      </c>
      <c r="AA39" s="208" t="s">
        <v>316</v>
      </c>
      <c r="AB39" s="213">
        <v>0.16799999999999998</v>
      </c>
      <c r="AC39" s="208" t="s">
        <v>315</v>
      </c>
      <c r="AD39" s="213">
        <v>0.16875000000000001</v>
      </c>
      <c r="AE39" s="66" t="s">
        <v>271</v>
      </c>
      <c r="AF39" s="185" t="s">
        <v>371</v>
      </c>
      <c r="AG39" s="206" t="s">
        <v>337</v>
      </c>
      <c r="AH39" s="185" t="s">
        <v>1973</v>
      </c>
      <c r="AI39" s="185" t="s">
        <v>1973</v>
      </c>
      <c r="AJ39" s="185" t="s">
        <v>1973</v>
      </c>
      <c r="AK39" s="185" t="s">
        <v>1973</v>
      </c>
      <c r="AL39" s="185" t="s">
        <v>1973</v>
      </c>
      <c r="AM39" s="185" t="s">
        <v>1973</v>
      </c>
      <c r="AN39" s="185" t="s">
        <v>630</v>
      </c>
      <c r="AO39" s="185" t="s">
        <v>1598</v>
      </c>
      <c r="AP39" s="185" t="s">
        <v>631</v>
      </c>
      <c r="AQ39" s="186">
        <v>43349</v>
      </c>
      <c r="AR39" s="187" t="s">
        <v>338</v>
      </c>
      <c r="AS39" s="188" t="s">
        <v>577</v>
      </c>
      <c r="AT39" s="189">
        <v>43592</v>
      </c>
      <c r="AU39" s="190" t="s">
        <v>346</v>
      </c>
      <c r="AV39" s="191" t="s">
        <v>632</v>
      </c>
      <c r="AW39" s="189">
        <v>43776</v>
      </c>
      <c r="AX39" s="187" t="s">
        <v>633</v>
      </c>
      <c r="AY39" s="188" t="s">
        <v>634</v>
      </c>
      <c r="AZ39" s="189">
        <v>43902</v>
      </c>
      <c r="BA39" s="190" t="s">
        <v>635</v>
      </c>
      <c r="BB39" s="191" t="s">
        <v>636</v>
      </c>
      <c r="BC39" s="189">
        <v>44112</v>
      </c>
      <c r="BD39" s="187" t="s">
        <v>578</v>
      </c>
      <c r="BE39" s="188" t="s">
        <v>637</v>
      </c>
      <c r="BF39" s="189">
        <v>44168</v>
      </c>
      <c r="BG39" s="190" t="s">
        <v>346</v>
      </c>
      <c r="BH39" s="191" t="s">
        <v>638</v>
      </c>
      <c r="BI39" s="189">
        <v>44251</v>
      </c>
      <c r="BJ39" s="187" t="s">
        <v>344</v>
      </c>
      <c r="BK39" s="188" t="s">
        <v>639</v>
      </c>
      <c r="BL39" s="189">
        <v>44533</v>
      </c>
      <c r="BM39" s="190" t="s">
        <v>338</v>
      </c>
      <c r="BN39" s="191" t="s">
        <v>640</v>
      </c>
      <c r="BO39" s="189">
        <v>44898</v>
      </c>
      <c r="BP39" s="187" t="s">
        <v>338</v>
      </c>
      <c r="BQ39" s="188" t="s">
        <v>1284</v>
      </c>
      <c r="BR39" s="189" t="s">
        <v>352</v>
      </c>
      <c r="BS39" s="190" t="s">
        <v>353</v>
      </c>
      <c r="BT39" s="191" t="s">
        <v>352</v>
      </c>
      <c r="BU39" s="189" t="s">
        <v>352</v>
      </c>
      <c r="BV39" s="187" t="s">
        <v>353</v>
      </c>
      <c r="BW39" s="188" t="s">
        <v>352</v>
      </c>
      <c r="BX39" s="189" t="s">
        <v>352</v>
      </c>
      <c r="BY39" s="190" t="s">
        <v>353</v>
      </c>
      <c r="BZ39" s="192" t="s">
        <v>352</v>
      </c>
      <c r="CA39" s="2">
        <f>COUNTBLANK(A39:BZ39)</f>
        <v>6</v>
      </c>
      <c r="CB39" s="51"/>
      <c r="CC39" s="51" t="s">
        <v>2145</v>
      </c>
      <c r="CD39" s="51" t="s">
        <v>1656</v>
      </c>
      <c r="CE39" s="51" t="s">
        <v>1649</v>
      </c>
      <c r="CF39" s="51" t="s">
        <v>1647</v>
      </c>
      <c r="CG39" s="51" t="s">
        <v>1647</v>
      </c>
      <c r="CH39" s="51" t="s">
        <v>1670</v>
      </c>
      <c r="CI39" s="51" t="s">
        <v>1647</v>
      </c>
      <c r="CJ39" s="51" t="s">
        <v>1675</v>
      </c>
      <c r="CK39" s="51"/>
      <c r="CL39" s="51" t="s">
        <v>1675</v>
      </c>
      <c r="CM39" s="51" t="s">
        <v>1675</v>
      </c>
      <c r="CN39" s="51" t="s">
        <v>1675</v>
      </c>
      <c r="CO39" s="51" t="s">
        <v>1675</v>
      </c>
      <c r="CP39" s="51" t="s">
        <v>1675</v>
      </c>
      <c r="CQ39" s="51" t="s">
        <v>1675</v>
      </c>
      <c r="CR39" s="51" t="s">
        <v>1709</v>
      </c>
      <c r="CS39" s="51" t="s">
        <v>1675</v>
      </c>
      <c r="CT39" s="51" t="s">
        <v>1675</v>
      </c>
      <c r="CU39" s="51" t="s">
        <v>1675</v>
      </c>
      <c r="CV39" s="51" t="s">
        <v>1675</v>
      </c>
      <c r="CW39" s="51" t="s">
        <v>1675</v>
      </c>
      <c r="CX39" s="51" t="s">
        <v>1675</v>
      </c>
      <c r="CZ39" s="174" t="str">
        <f>J39</f>
        <v>Gestión de procesos</v>
      </c>
      <c r="DA39" s="276" t="str">
        <f>I39</f>
        <v>Posibilidad de afectación reputacional por sanción de un ente de control o regulador , debido a errores (fallas o deficiencias) en la generación de la cuenta mensual de almacén con destino a la Subdirección Financiera</v>
      </c>
      <c r="DB39" s="276"/>
      <c r="DC39" s="276"/>
      <c r="DD39" s="276"/>
      <c r="DE39" s="276"/>
      <c r="DF39" s="276"/>
      <c r="DG39" s="276"/>
      <c r="DH39" s="174" t="str">
        <f>Y39</f>
        <v>Moderado</v>
      </c>
      <c r="DI39" s="174" t="str">
        <f t="shared" si="0"/>
        <v>Bajo</v>
      </c>
      <c r="DK39" s="170" t="e">
        <f>SUM(LEN(#REF!)-LEN(SUBSTITUTE(#REF!,"- Preventivo","")))/LEN("- Preventivo")</f>
        <v>#REF!</v>
      </c>
      <c r="DL39" s="170" t="e">
        <f>SUMIFS($DK$12:$DK$99,$A$12:$A$99,A39)</f>
        <v>#REF!</v>
      </c>
      <c r="DM39" s="170" t="e">
        <f>SUM(LEN(#REF!)-LEN(SUBSTITUTE(#REF!,"- Detectivo","")))/LEN("- Detectivo")</f>
        <v>#REF!</v>
      </c>
      <c r="DN39" s="170" t="e">
        <f>SUMIFS($DM$12:$DM$99,$A$12:$A$99,A39)</f>
        <v>#REF!</v>
      </c>
      <c r="DO39" s="170" t="e">
        <f>SUM(LEN(#REF!)-LEN(SUBSTITUTE(#REF!,"- Correctivo","")))/LEN("- Correctivo")</f>
        <v>#REF!</v>
      </c>
      <c r="DP39" s="170" t="e">
        <f>SUMIFS($DO$12:$DO$99,$A$12:$A$99,A39)</f>
        <v>#REF!</v>
      </c>
      <c r="DQ39" s="170" t="e">
        <f t="shared" si="5"/>
        <v>#REF!</v>
      </c>
      <c r="DR39" s="170" t="e">
        <f>SUMIFS($DQ$12:$DQ$99,$A$12:$A$99,A39)</f>
        <v>#REF!</v>
      </c>
      <c r="DS39" s="170" t="e">
        <f>SUM(LEN(#REF!)-LEN(SUBSTITUTE(#REF!,"- Documentado","")))/LEN("- Documentado")</f>
        <v>#REF!</v>
      </c>
      <c r="DT39" s="170" t="e">
        <f>SUM(LEN(#REF!)-LEN(SUBSTITUTE(#REF!,"- Documentado","")))/LEN("- Documentado")</f>
        <v>#REF!</v>
      </c>
      <c r="DU39" s="170" t="e">
        <f>SUMIFS($DS$12:$DS$99,$A$12:$A$99,A39)+SUMIFS($DT$12:$DT$99,$A$12:$A$99,A39)</f>
        <v>#REF!</v>
      </c>
      <c r="DV39" s="170" t="e">
        <f>SUM(LEN(#REF!)-LEN(SUBSTITUTE(#REF!,"- Continua","")))/LEN("- Continua")</f>
        <v>#REF!</v>
      </c>
      <c r="DW39" s="170" t="e">
        <f>SUM(LEN(#REF!)-LEN(SUBSTITUTE(#REF!,"- Continua","")))/LEN("- Continua")</f>
        <v>#REF!</v>
      </c>
      <c r="DX39" s="170" t="e">
        <f>SUMIFS($DV$12:$DV$99,$A$12:$A$99,A39)+SUMIFS($DW$12:$DW$99,$A$12:$A$99,A39)</f>
        <v>#REF!</v>
      </c>
      <c r="DY39" s="170" t="e">
        <f>SUM(LEN(#REF!)-LEN(SUBSTITUTE(#REF!,"- Con registro","")))/LEN("- Con registro")</f>
        <v>#REF!</v>
      </c>
      <c r="DZ39" s="170" t="e">
        <f>SUM(LEN(#REF!)-LEN(SUBSTITUTE(#REF!,"- Con registro","")))/LEN("- Con registro")</f>
        <v>#REF!</v>
      </c>
      <c r="EA39" s="170" t="e">
        <f>SUMIFS($DY$12:$DY$99,$A$12:$A$99,A39)+SUMIFS($DZ$12:$DZ$99,$A$12:$A$99,A39)</f>
        <v>#REF!</v>
      </c>
      <c r="EB39" s="173" t="e">
        <f t="shared" si="6"/>
        <v>#REF!</v>
      </c>
      <c r="EC39" s="173" t="e">
        <f t="shared" si="7"/>
        <v>#REF!</v>
      </c>
      <c r="ED39" s="215" t="e">
        <f t="shared" si="8"/>
        <v>#REF!</v>
      </c>
      <c r="EE39" s="277" t="e">
        <f t="shared" si="9"/>
        <v>#REF!</v>
      </c>
      <c r="EF39" s="277"/>
      <c r="EG39" s="277"/>
      <c r="EH39" s="277"/>
      <c r="EI39" s="277"/>
      <c r="EJ39" s="277"/>
      <c r="EK39" s="277"/>
      <c r="EL39" s="277"/>
      <c r="EM39" s="277"/>
      <c r="EN39" s="277"/>
      <c r="EP39" s="201" t="str">
        <f t="shared" si="10"/>
        <v/>
      </c>
      <c r="EQ39" s="202" t="str">
        <f t="shared" si="11"/>
        <v/>
      </c>
      <c r="ER39" s="170" t="str">
        <f t="shared" si="12"/>
        <v/>
      </c>
      <c r="ES39" s="170" t="str">
        <f>IF(ER39="","",CONCATENATE("ID_",G39,": ",I39))</f>
        <v/>
      </c>
      <c r="ET39" s="170" t="str">
        <f>IF(ES39="","",CONCATENATE("Ajuste en ",VLOOKUP(EP39,AQ39:BZ39,(MATCH(EP39,AQ39:BZ39,10)+1))," en el Mapa de riesgos de ",A39))</f>
        <v/>
      </c>
      <c r="EU39" s="170" t="str">
        <f>IF(ET39="","",CONCATENATE("Solicitud de cambio realizada y aprobada por la ",L39," a través del Aplicativo DARUMA"))</f>
        <v/>
      </c>
    </row>
    <row r="40" spans="1:151" ht="399.95" customHeight="1" x14ac:dyDescent="0.2">
      <c r="A40" s="206" t="s">
        <v>190</v>
      </c>
      <c r="B40" s="185" t="s">
        <v>1281</v>
      </c>
      <c r="C40" s="185" t="s">
        <v>1282</v>
      </c>
      <c r="D40" s="206" t="s">
        <v>1597</v>
      </c>
      <c r="E40" s="207" t="s">
        <v>1260</v>
      </c>
      <c r="F40" s="185" t="s">
        <v>1283</v>
      </c>
      <c r="G40" s="207">
        <v>141</v>
      </c>
      <c r="H40" s="207" t="s">
        <v>1817</v>
      </c>
      <c r="I40" s="176" t="s">
        <v>641</v>
      </c>
      <c r="J40" s="206" t="s">
        <v>63</v>
      </c>
      <c r="K40" s="207" t="s">
        <v>357</v>
      </c>
      <c r="L40" s="185" t="s">
        <v>258</v>
      </c>
      <c r="M40" s="191" t="s">
        <v>642</v>
      </c>
      <c r="N40" s="185" t="s">
        <v>643</v>
      </c>
      <c r="O40" s="185" t="s">
        <v>644</v>
      </c>
      <c r="P40" s="185" t="s">
        <v>368</v>
      </c>
      <c r="Q40" s="185" t="s">
        <v>332</v>
      </c>
      <c r="R40" s="185" t="s">
        <v>628</v>
      </c>
      <c r="S40" s="185" t="s">
        <v>1638</v>
      </c>
      <c r="T40" s="185" t="s">
        <v>360</v>
      </c>
      <c r="U40" s="208" t="s">
        <v>316</v>
      </c>
      <c r="V40" s="209">
        <v>0.2</v>
      </c>
      <c r="W40" s="208" t="s">
        <v>77</v>
      </c>
      <c r="X40" s="209">
        <v>0.8</v>
      </c>
      <c r="Y40" s="66" t="s">
        <v>272</v>
      </c>
      <c r="Z40" s="185" t="s">
        <v>645</v>
      </c>
      <c r="AA40" s="208" t="s">
        <v>316</v>
      </c>
      <c r="AB40" s="213">
        <v>1.48176E-2</v>
      </c>
      <c r="AC40" s="208" t="s">
        <v>77</v>
      </c>
      <c r="AD40" s="213">
        <v>0.8</v>
      </c>
      <c r="AE40" s="66" t="s">
        <v>272</v>
      </c>
      <c r="AF40" s="185" t="s">
        <v>519</v>
      </c>
      <c r="AG40" s="206" t="s">
        <v>363</v>
      </c>
      <c r="AH40" s="210" t="s">
        <v>2080</v>
      </c>
      <c r="AI40" s="210" t="s">
        <v>2082</v>
      </c>
      <c r="AJ40" s="210" t="s">
        <v>2081</v>
      </c>
      <c r="AK40" s="210" t="s">
        <v>2083</v>
      </c>
      <c r="AL40" s="210" t="s">
        <v>1992</v>
      </c>
      <c r="AM40" s="210" t="s">
        <v>2079</v>
      </c>
      <c r="AN40" s="185" t="s">
        <v>646</v>
      </c>
      <c r="AO40" s="185" t="s">
        <v>1598</v>
      </c>
      <c r="AP40" s="185" t="s">
        <v>647</v>
      </c>
      <c r="AQ40" s="186">
        <v>43349</v>
      </c>
      <c r="AR40" s="187" t="s">
        <v>338</v>
      </c>
      <c r="AS40" s="188" t="s">
        <v>577</v>
      </c>
      <c r="AT40" s="189">
        <v>43592</v>
      </c>
      <c r="AU40" s="190" t="s">
        <v>578</v>
      </c>
      <c r="AV40" s="191" t="s">
        <v>648</v>
      </c>
      <c r="AW40" s="189">
        <v>43776</v>
      </c>
      <c r="AX40" s="187" t="s">
        <v>649</v>
      </c>
      <c r="AY40" s="188" t="s">
        <v>650</v>
      </c>
      <c r="AZ40" s="189">
        <v>43902</v>
      </c>
      <c r="BA40" s="190" t="s">
        <v>344</v>
      </c>
      <c r="BB40" s="191" t="s">
        <v>651</v>
      </c>
      <c r="BC40" s="189">
        <v>43923</v>
      </c>
      <c r="BD40" s="187" t="s">
        <v>635</v>
      </c>
      <c r="BE40" s="188" t="s">
        <v>652</v>
      </c>
      <c r="BF40" s="189">
        <v>44112</v>
      </c>
      <c r="BG40" s="190" t="s">
        <v>338</v>
      </c>
      <c r="BH40" s="191" t="s">
        <v>653</v>
      </c>
      <c r="BI40" s="189">
        <v>44168</v>
      </c>
      <c r="BJ40" s="187" t="s">
        <v>346</v>
      </c>
      <c r="BK40" s="188" t="s">
        <v>638</v>
      </c>
      <c r="BL40" s="189">
        <v>44251</v>
      </c>
      <c r="BM40" s="190" t="s">
        <v>397</v>
      </c>
      <c r="BN40" s="191" t="s">
        <v>654</v>
      </c>
      <c r="BO40" s="189">
        <v>44452</v>
      </c>
      <c r="BP40" s="187" t="s">
        <v>465</v>
      </c>
      <c r="BQ40" s="188" t="s">
        <v>655</v>
      </c>
      <c r="BR40" s="189">
        <v>44533</v>
      </c>
      <c r="BS40" s="190" t="s">
        <v>338</v>
      </c>
      <c r="BT40" s="191" t="s">
        <v>656</v>
      </c>
      <c r="BU40" s="189">
        <v>44898</v>
      </c>
      <c r="BV40" s="187" t="s">
        <v>338</v>
      </c>
      <c r="BW40" s="188" t="s">
        <v>1285</v>
      </c>
      <c r="BX40" s="189" t="s">
        <v>352</v>
      </c>
      <c r="BY40" s="190" t="s">
        <v>353</v>
      </c>
      <c r="BZ40" s="192" t="s">
        <v>352</v>
      </c>
      <c r="CA40" s="2">
        <f>COUNTBLANK(A40:BZ40)</f>
        <v>2</v>
      </c>
      <c r="CB40" s="51"/>
      <c r="CC40" s="51" t="s">
        <v>2145</v>
      </c>
      <c r="CD40" s="51" t="s">
        <v>1656</v>
      </c>
      <c r="CE40" s="51" t="s">
        <v>1649</v>
      </c>
      <c r="CF40" s="51" t="s">
        <v>1647</v>
      </c>
      <c r="CG40" s="51" t="s">
        <v>1647</v>
      </c>
      <c r="CH40" s="51" t="s">
        <v>1670</v>
      </c>
      <c r="CI40" s="51" t="s">
        <v>1647</v>
      </c>
      <c r="CJ40" s="51" t="s">
        <v>1675</v>
      </c>
      <c r="CK40" s="51"/>
      <c r="CL40" s="51" t="s">
        <v>1675</v>
      </c>
      <c r="CM40" s="51" t="s">
        <v>1690</v>
      </c>
      <c r="CN40" s="51" t="s">
        <v>1675</v>
      </c>
      <c r="CO40" s="51" t="s">
        <v>1675</v>
      </c>
      <c r="CP40" s="51" t="s">
        <v>1675</v>
      </c>
      <c r="CQ40" s="51" t="s">
        <v>1675</v>
      </c>
      <c r="CR40" s="51" t="s">
        <v>1710</v>
      </c>
      <c r="CS40" s="51" t="s">
        <v>1675</v>
      </c>
      <c r="CT40" s="51" t="s">
        <v>1675</v>
      </c>
      <c r="CU40" s="51" t="s">
        <v>1675</v>
      </c>
      <c r="CV40" s="51" t="s">
        <v>1675</v>
      </c>
      <c r="CW40" s="51" t="s">
        <v>1675</v>
      </c>
      <c r="CX40" s="51" t="s">
        <v>1675</v>
      </c>
      <c r="CZ40" s="174" t="str">
        <f>J40</f>
        <v>Corrupción</v>
      </c>
      <c r="DA40" s="276" t="str">
        <f>I40</f>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v>
      </c>
      <c r="DB40" s="276"/>
      <c r="DC40" s="276"/>
      <c r="DD40" s="276"/>
      <c r="DE40" s="276"/>
      <c r="DF40" s="276"/>
      <c r="DG40" s="276"/>
      <c r="DH40" s="174" t="str">
        <f>Y40</f>
        <v>Alto</v>
      </c>
      <c r="DI40" s="174" t="str">
        <f t="shared" si="0"/>
        <v>Alto</v>
      </c>
      <c r="DK40" s="170" t="e">
        <f>SUM(LEN(#REF!)-LEN(SUBSTITUTE(#REF!,"- Preventivo","")))/LEN("- Preventivo")</f>
        <v>#REF!</v>
      </c>
      <c r="DL40" s="170" t="e">
        <f>SUMIFS($DK$12:$DK$99,$A$12:$A$99,A40)</f>
        <v>#REF!</v>
      </c>
      <c r="DM40" s="170" t="e">
        <f>SUM(LEN(#REF!)-LEN(SUBSTITUTE(#REF!,"- Detectivo","")))/LEN("- Detectivo")</f>
        <v>#REF!</v>
      </c>
      <c r="DN40" s="170" t="e">
        <f>SUMIFS($DM$12:$DM$99,$A$12:$A$99,A40)</f>
        <v>#REF!</v>
      </c>
      <c r="DO40" s="170" t="e">
        <f>SUM(LEN(#REF!)-LEN(SUBSTITUTE(#REF!,"- Correctivo","")))/LEN("- Correctivo")</f>
        <v>#REF!</v>
      </c>
      <c r="DP40" s="170" t="e">
        <f>SUMIFS($DO$12:$DO$99,$A$12:$A$99,A40)</f>
        <v>#REF!</v>
      </c>
      <c r="DQ40" s="170" t="e">
        <f t="shared" si="5"/>
        <v>#REF!</v>
      </c>
      <c r="DR40" s="170" t="e">
        <f>SUMIFS($DQ$12:$DQ$99,$A$12:$A$99,A40)</f>
        <v>#REF!</v>
      </c>
      <c r="DS40" s="170" t="e">
        <f>SUM(LEN(#REF!)-LEN(SUBSTITUTE(#REF!,"- Documentado","")))/LEN("- Documentado")</f>
        <v>#REF!</v>
      </c>
      <c r="DT40" s="170" t="e">
        <f>SUM(LEN(#REF!)-LEN(SUBSTITUTE(#REF!,"- Documentado","")))/LEN("- Documentado")</f>
        <v>#REF!</v>
      </c>
      <c r="DU40" s="170" t="e">
        <f>SUMIFS($DS$12:$DS$99,$A$12:$A$99,A40)+SUMIFS($DT$12:$DT$99,$A$12:$A$99,A40)</f>
        <v>#REF!</v>
      </c>
      <c r="DV40" s="170" t="e">
        <f>SUM(LEN(#REF!)-LEN(SUBSTITUTE(#REF!,"- Continua","")))/LEN("- Continua")</f>
        <v>#REF!</v>
      </c>
      <c r="DW40" s="170" t="e">
        <f>SUM(LEN(#REF!)-LEN(SUBSTITUTE(#REF!,"- Continua","")))/LEN("- Continua")</f>
        <v>#REF!</v>
      </c>
      <c r="DX40" s="170" t="e">
        <f>SUMIFS($DV$12:$DV$99,$A$12:$A$99,A40)+SUMIFS($DW$12:$DW$99,$A$12:$A$99,A40)</f>
        <v>#REF!</v>
      </c>
      <c r="DY40" s="170" t="e">
        <f>SUM(LEN(#REF!)-LEN(SUBSTITUTE(#REF!,"- Con registro","")))/LEN("- Con registro")</f>
        <v>#REF!</v>
      </c>
      <c r="DZ40" s="170" t="e">
        <f>SUM(LEN(#REF!)-LEN(SUBSTITUTE(#REF!,"- Con registro","")))/LEN("- Con registro")</f>
        <v>#REF!</v>
      </c>
      <c r="EA40" s="170" t="e">
        <f>SUMIFS($DY$12:$DY$99,$A$12:$A$99,A40)+SUMIFS($DZ$12:$DZ$99,$A$12:$A$99,A40)</f>
        <v>#REF!</v>
      </c>
      <c r="EB40" s="173" t="e">
        <f t="shared" si="6"/>
        <v>#REF!</v>
      </c>
      <c r="EC40" s="173" t="e">
        <f t="shared" si="7"/>
        <v>#REF!</v>
      </c>
      <c r="ED40" s="215" t="e">
        <f t="shared" si="8"/>
        <v>#REF!</v>
      </c>
      <c r="EE40" s="277" t="e">
        <f t="shared" si="9"/>
        <v>#REF!</v>
      </c>
      <c r="EF40" s="277"/>
      <c r="EG40" s="277"/>
      <c r="EH40" s="277"/>
      <c r="EI40" s="277"/>
      <c r="EJ40" s="277"/>
      <c r="EK40" s="277"/>
      <c r="EL40" s="277"/>
      <c r="EM40" s="277"/>
      <c r="EN40" s="277"/>
      <c r="EP40" s="201" t="str">
        <f t="shared" si="10"/>
        <v/>
      </c>
      <c r="EQ40" s="202" t="str">
        <f t="shared" si="11"/>
        <v/>
      </c>
      <c r="ER40" s="170" t="str">
        <f t="shared" si="12"/>
        <v/>
      </c>
      <c r="ES40" s="170" t="str">
        <f>IF(ER40="","",CONCATENATE("ID_",G40,": ",I40))</f>
        <v/>
      </c>
      <c r="ET40" s="170" t="str">
        <f>IF(ES40="","",CONCATENATE("Ajuste en ",VLOOKUP(EP40,AQ40:BZ40,(MATCH(EP40,AQ40:BZ40,10)+1))," en el Mapa de riesgos de ",A40))</f>
        <v/>
      </c>
      <c r="EU40" s="170" t="str">
        <f>IF(ET40="","",CONCATENATE("Solicitud de cambio realizada y aprobada por la ",L40," a través del Aplicativo DARUMA"))</f>
        <v/>
      </c>
    </row>
    <row r="41" spans="1:151" ht="399.95" customHeight="1" x14ac:dyDescent="0.2">
      <c r="A41" s="206" t="s">
        <v>190</v>
      </c>
      <c r="B41" s="185" t="s">
        <v>1281</v>
      </c>
      <c r="C41" s="185" t="s">
        <v>1282</v>
      </c>
      <c r="D41" s="206" t="s">
        <v>1597</v>
      </c>
      <c r="E41" s="207" t="s">
        <v>1260</v>
      </c>
      <c r="F41" s="185" t="s">
        <v>1283</v>
      </c>
      <c r="G41" s="207">
        <v>142</v>
      </c>
      <c r="H41" s="207" t="s">
        <v>1818</v>
      </c>
      <c r="I41" s="176" t="s">
        <v>657</v>
      </c>
      <c r="J41" s="206" t="s">
        <v>63</v>
      </c>
      <c r="K41" s="207" t="s">
        <v>357</v>
      </c>
      <c r="L41" s="185" t="s">
        <v>258</v>
      </c>
      <c r="M41" s="191" t="s">
        <v>642</v>
      </c>
      <c r="N41" s="185" t="s">
        <v>643</v>
      </c>
      <c r="O41" s="185" t="s">
        <v>658</v>
      </c>
      <c r="P41" s="185" t="s">
        <v>368</v>
      </c>
      <c r="Q41" s="185" t="s">
        <v>332</v>
      </c>
      <c r="R41" s="185" t="s">
        <v>628</v>
      </c>
      <c r="S41" s="185" t="s">
        <v>1638</v>
      </c>
      <c r="T41" s="185" t="s">
        <v>360</v>
      </c>
      <c r="U41" s="208" t="s">
        <v>316</v>
      </c>
      <c r="V41" s="209">
        <v>0.2</v>
      </c>
      <c r="W41" s="208" t="s">
        <v>77</v>
      </c>
      <c r="X41" s="209">
        <v>0.8</v>
      </c>
      <c r="Y41" s="66" t="s">
        <v>272</v>
      </c>
      <c r="Z41" s="185" t="s">
        <v>645</v>
      </c>
      <c r="AA41" s="208" t="s">
        <v>316</v>
      </c>
      <c r="AB41" s="213">
        <v>2.1167999999999999E-2</v>
      </c>
      <c r="AC41" s="208" t="s">
        <v>77</v>
      </c>
      <c r="AD41" s="213">
        <v>0.8</v>
      </c>
      <c r="AE41" s="66" t="s">
        <v>272</v>
      </c>
      <c r="AF41" s="185" t="s">
        <v>519</v>
      </c>
      <c r="AG41" s="206" t="s">
        <v>363</v>
      </c>
      <c r="AH41" s="210" t="s">
        <v>2080</v>
      </c>
      <c r="AI41" s="210" t="s">
        <v>2082</v>
      </c>
      <c r="AJ41" s="210" t="s">
        <v>2081</v>
      </c>
      <c r="AK41" s="210" t="s">
        <v>2083</v>
      </c>
      <c r="AL41" s="210" t="s">
        <v>1992</v>
      </c>
      <c r="AM41" s="210" t="s">
        <v>2079</v>
      </c>
      <c r="AN41" s="185" t="s">
        <v>659</v>
      </c>
      <c r="AO41" s="185" t="s">
        <v>1599</v>
      </c>
      <c r="AP41" s="185" t="s">
        <v>660</v>
      </c>
      <c r="AQ41" s="186">
        <v>43349</v>
      </c>
      <c r="AR41" s="187" t="s">
        <v>338</v>
      </c>
      <c r="AS41" s="188" t="s">
        <v>577</v>
      </c>
      <c r="AT41" s="189">
        <v>43592</v>
      </c>
      <c r="AU41" s="190" t="s">
        <v>465</v>
      </c>
      <c r="AV41" s="191" t="s">
        <v>661</v>
      </c>
      <c r="AW41" s="189">
        <v>43776</v>
      </c>
      <c r="AX41" s="187" t="s">
        <v>635</v>
      </c>
      <c r="AY41" s="188" t="s">
        <v>662</v>
      </c>
      <c r="AZ41" s="189">
        <v>43902</v>
      </c>
      <c r="BA41" s="190" t="s">
        <v>635</v>
      </c>
      <c r="BB41" s="191" t="s">
        <v>636</v>
      </c>
      <c r="BC41" s="189">
        <v>44112</v>
      </c>
      <c r="BD41" s="187" t="s">
        <v>578</v>
      </c>
      <c r="BE41" s="188" t="s">
        <v>663</v>
      </c>
      <c r="BF41" s="189">
        <v>44168</v>
      </c>
      <c r="BG41" s="190" t="s">
        <v>346</v>
      </c>
      <c r="BH41" s="191" t="s">
        <v>638</v>
      </c>
      <c r="BI41" s="189">
        <v>44251</v>
      </c>
      <c r="BJ41" s="187" t="s">
        <v>344</v>
      </c>
      <c r="BK41" s="188" t="s">
        <v>639</v>
      </c>
      <c r="BL41" s="189">
        <v>44533</v>
      </c>
      <c r="BM41" s="190" t="s">
        <v>338</v>
      </c>
      <c r="BN41" s="191" t="s">
        <v>664</v>
      </c>
      <c r="BO41" s="189">
        <v>44898</v>
      </c>
      <c r="BP41" s="187" t="s">
        <v>338</v>
      </c>
      <c r="BQ41" s="188" t="s">
        <v>1285</v>
      </c>
      <c r="BR41" s="189" t="s">
        <v>352</v>
      </c>
      <c r="BS41" s="190" t="s">
        <v>353</v>
      </c>
      <c r="BT41" s="191" t="s">
        <v>352</v>
      </c>
      <c r="BU41" s="189" t="s">
        <v>352</v>
      </c>
      <c r="BV41" s="187" t="s">
        <v>353</v>
      </c>
      <c r="BW41" s="188" t="s">
        <v>352</v>
      </c>
      <c r="BX41" s="189" t="s">
        <v>352</v>
      </c>
      <c r="BY41" s="190" t="s">
        <v>353</v>
      </c>
      <c r="BZ41" s="192" t="s">
        <v>352</v>
      </c>
      <c r="CA41" s="2">
        <f>COUNTBLANK(A41:BZ41)</f>
        <v>6</v>
      </c>
      <c r="CB41" s="51"/>
      <c r="CC41" s="51" t="s">
        <v>2145</v>
      </c>
      <c r="CD41" s="51" t="s">
        <v>1656</v>
      </c>
      <c r="CE41" s="51" t="s">
        <v>1649</v>
      </c>
      <c r="CF41" s="51" t="s">
        <v>1647</v>
      </c>
      <c r="CG41" s="51" t="s">
        <v>1647</v>
      </c>
      <c r="CH41" s="51" t="s">
        <v>1670</v>
      </c>
      <c r="CI41" s="51" t="s">
        <v>1647</v>
      </c>
      <c r="CJ41" s="51" t="s">
        <v>1675</v>
      </c>
      <c r="CK41" s="51"/>
      <c r="CL41" s="51" t="s">
        <v>1675</v>
      </c>
      <c r="CM41" s="51" t="s">
        <v>1690</v>
      </c>
      <c r="CN41" s="51" t="s">
        <v>1675</v>
      </c>
      <c r="CO41" s="51" t="s">
        <v>1675</v>
      </c>
      <c r="CP41" s="51" t="s">
        <v>1675</v>
      </c>
      <c r="CQ41" s="51" t="s">
        <v>1675</v>
      </c>
      <c r="CR41" s="51" t="s">
        <v>1710</v>
      </c>
      <c r="CS41" s="51" t="s">
        <v>1675</v>
      </c>
      <c r="CT41" s="51" t="s">
        <v>1675</v>
      </c>
      <c r="CU41" s="51" t="s">
        <v>1675</v>
      </c>
      <c r="CV41" s="51" t="s">
        <v>1675</v>
      </c>
      <c r="CW41" s="51" t="s">
        <v>1675</v>
      </c>
      <c r="CX41" s="51" t="s">
        <v>1675</v>
      </c>
      <c r="CZ41" s="174" t="str">
        <f>J41</f>
        <v>Corrupción</v>
      </c>
      <c r="DA41" s="276" t="str">
        <f>I41</f>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v>
      </c>
      <c r="DB41" s="276"/>
      <c r="DC41" s="276"/>
      <c r="DD41" s="276"/>
      <c r="DE41" s="276"/>
      <c r="DF41" s="276"/>
      <c r="DG41" s="276"/>
      <c r="DH41" s="174" t="str">
        <f>Y41</f>
        <v>Alto</v>
      </c>
      <c r="DI41" s="174" t="str">
        <f t="shared" si="0"/>
        <v>Alto</v>
      </c>
      <c r="DK41" s="170" t="e">
        <f>SUM(LEN(#REF!)-LEN(SUBSTITUTE(#REF!,"- Preventivo","")))/LEN("- Preventivo")</f>
        <v>#REF!</v>
      </c>
      <c r="DL41" s="170" t="e">
        <f>SUMIFS($DK$12:$DK$99,$A$12:$A$99,A41)</f>
        <v>#REF!</v>
      </c>
      <c r="DM41" s="170" t="e">
        <f>SUM(LEN(#REF!)-LEN(SUBSTITUTE(#REF!,"- Detectivo","")))/LEN("- Detectivo")</f>
        <v>#REF!</v>
      </c>
      <c r="DN41" s="170" t="e">
        <f>SUMIFS($DM$12:$DM$99,$A$12:$A$99,A41)</f>
        <v>#REF!</v>
      </c>
      <c r="DO41" s="170" t="e">
        <f>SUM(LEN(#REF!)-LEN(SUBSTITUTE(#REF!,"- Correctivo","")))/LEN("- Correctivo")</f>
        <v>#REF!</v>
      </c>
      <c r="DP41" s="170" t="e">
        <f>SUMIFS($DO$12:$DO$99,$A$12:$A$99,A41)</f>
        <v>#REF!</v>
      </c>
      <c r="DQ41" s="170" t="e">
        <f t="shared" si="5"/>
        <v>#REF!</v>
      </c>
      <c r="DR41" s="170" t="e">
        <f>SUMIFS($DQ$12:$DQ$99,$A$12:$A$99,A41)</f>
        <v>#REF!</v>
      </c>
      <c r="DS41" s="170" t="e">
        <f>SUM(LEN(#REF!)-LEN(SUBSTITUTE(#REF!,"- Documentado","")))/LEN("- Documentado")</f>
        <v>#REF!</v>
      </c>
      <c r="DT41" s="170" t="e">
        <f>SUM(LEN(#REF!)-LEN(SUBSTITUTE(#REF!,"- Documentado","")))/LEN("- Documentado")</f>
        <v>#REF!</v>
      </c>
      <c r="DU41" s="170" t="e">
        <f>SUMIFS($DS$12:$DS$99,$A$12:$A$99,A41)+SUMIFS($DT$12:$DT$99,$A$12:$A$99,A41)</f>
        <v>#REF!</v>
      </c>
      <c r="DV41" s="170" t="e">
        <f>SUM(LEN(#REF!)-LEN(SUBSTITUTE(#REF!,"- Continua","")))/LEN("- Continua")</f>
        <v>#REF!</v>
      </c>
      <c r="DW41" s="170" t="e">
        <f>SUM(LEN(#REF!)-LEN(SUBSTITUTE(#REF!,"- Continua","")))/LEN("- Continua")</f>
        <v>#REF!</v>
      </c>
      <c r="DX41" s="170" t="e">
        <f>SUMIFS($DV$12:$DV$99,$A$12:$A$99,A41)+SUMIFS($DW$12:$DW$99,$A$12:$A$99,A41)</f>
        <v>#REF!</v>
      </c>
      <c r="DY41" s="170" t="e">
        <f>SUM(LEN(#REF!)-LEN(SUBSTITUTE(#REF!,"- Con registro","")))/LEN("- Con registro")</f>
        <v>#REF!</v>
      </c>
      <c r="DZ41" s="170" t="e">
        <f>SUM(LEN(#REF!)-LEN(SUBSTITUTE(#REF!,"- Con registro","")))/LEN("- Con registro")</f>
        <v>#REF!</v>
      </c>
      <c r="EA41" s="170" t="e">
        <f>SUMIFS($DY$12:$DY$99,$A$12:$A$99,A41)+SUMIFS($DZ$12:$DZ$99,$A$12:$A$99,A41)</f>
        <v>#REF!</v>
      </c>
      <c r="EB41" s="173" t="e">
        <f t="shared" si="6"/>
        <v>#REF!</v>
      </c>
      <c r="EC41" s="173" t="e">
        <f t="shared" si="7"/>
        <v>#REF!</v>
      </c>
      <c r="ED41" s="215" t="e">
        <f t="shared" si="8"/>
        <v>#REF!</v>
      </c>
      <c r="EE41" s="277" t="e">
        <f t="shared" si="9"/>
        <v>#REF!</v>
      </c>
      <c r="EF41" s="277"/>
      <c r="EG41" s="277"/>
      <c r="EH41" s="277"/>
      <c r="EI41" s="277"/>
      <c r="EJ41" s="277"/>
      <c r="EK41" s="277"/>
      <c r="EL41" s="277"/>
      <c r="EM41" s="277"/>
      <c r="EN41" s="277"/>
      <c r="EP41" s="201" t="str">
        <f t="shared" si="10"/>
        <v/>
      </c>
      <c r="EQ41" s="202" t="str">
        <f t="shared" si="11"/>
        <v/>
      </c>
      <c r="ER41" s="170" t="str">
        <f t="shared" si="12"/>
        <v/>
      </c>
      <c r="ES41" s="170" t="str">
        <f>IF(ER41="","",CONCATENATE("ID_",G41,": ",I41))</f>
        <v/>
      </c>
      <c r="ET41" s="170" t="str">
        <f>IF(ES41="","",CONCATENATE("Ajuste en ",VLOOKUP(EP41,AQ41:BZ41,(MATCH(EP41,AQ41:BZ41,10)+1))," en el Mapa de riesgos de ",A41))</f>
        <v/>
      </c>
      <c r="EU41" s="170" t="str">
        <f>IF(ET41="","",CONCATENATE("Solicitud de cambio realizada y aprobada por la ",L41," a través del Aplicativo DARUMA"))</f>
        <v/>
      </c>
    </row>
    <row r="42" spans="1:151" ht="399.95" customHeight="1" x14ac:dyDescent="0.2">
      <c r="A42" s="206" t="s">
        <v>190</v>
      </c>
      <c r="B42" s="185" t="s">
        <v>1281</v>
      </c>
      <c r="C42" s="185" t="s">
        <v>1282</v>
      </c>
      <c r="D42" s="206" t="s">
        <v>1597</v>
      </c>
      <c r="E42" s="207" t="s">
        <v>1260</v>
      </c>
      <c r="F42" s="185" t="s">
        <v>1286</v>
      </c>
      <c r="G42" s="207">
        <v>144</v>
      </c>
      <c r="H42" s="207" t="s">
        <v>1819</v>
      </c>
      <c r="I42" s="176" t="s">
        <v>853</v>
      </c>
      <c r="J42" s="206" t="s">
        <v>35</v>
      </c>
      <c r="K42" s="207" t="s">
        <v>576</v>
      </c>
      <c r="L42" s="185" t="s">
        <v>325</v>
      </c>
      <c r="M42" s="191" t="s">
        <v>854</v>
      </c>
      <c r="N42" s="185" t="s">
        <v>855</v>
      </c>
      <c r="O42" s="185" t="s">
        <v>856</v>
      </c>
      <c r="P42" s="185" t="s">
        <v>368</v>
      </c>
      <c r="Q42" s="185" t="s">
        <v>332</v>
      </c>
      <c r="R42" s="185" t="s">
        <v>369</v>
      </c>
      <c r="S42" s="185" t="s">
        <v>1640</v>
      </c>
      <c r="T42" s="185" t="s">
        <v>334</v>
      </c>
      <c r="U42" s="208" t="s">
        <v>314</v>
      </c>
      <c r="V42" s="209">
        <v>0.4</v>
      </c>
      <c r="W42" s="208" t="s">
        <v>101</v>
      </c>
      <c r="X42" s="209">
        <v>0.6</v>
      </c>
      <c r="Y42" s="66" t="s">
        <v>84</v>
      </c>
      <c r="Z42" s="185" t="s">
        <v>1287</v>
      </c>
      <c r="AA42" s="208" t="s">
        <v>316</v>
      </c>
      <c r="AB42" s="213">
        <v>0.16799999999999998</v>
      </c>
      <c r="AC42" s="208" t="s">
        <v>101</v>
      </c>
      <c r="AD42" s="213">
        <v>0.44999999999999996</v>
      </c>
      <c r="AE42" s="66" t="s">
        <v>84</v>
      </c>
      <c r="AF42" s="185" t="s">
        <v>1288</v>
      </c>
      <c r="AG42" s="206" t="s">
        <v>363</v>
      </c>
      <c r="AH42" s="210" t="s">
        <v>2013</v>
      </c>
      <c r="AI42" s="210" t="s">
        <v>2014</v>
      </c>
      <c r="AJ42" s="210" t="s">
        <v>2015</v>
      </c>
      <c r="AK42" s="210" t="s">
        <v>2016</v>
      </c>
      <c r="AL42" s="210" t="s">
        <v>2017</v>
      </c>
      <c r="AM42" s="210" t="s">
        <v>2107</v>
      </c>
      <c r="AN42" s="185" t="s">
        <v>1289</v>
      </c>
      <c r="AO42" s="185" t="s">
        <v>1600</v>
      </c>
      <c r="AP42" s="185" t="s">
        <v>1290</v>
      </c>
      <c r="AQ42" s="186">
        <v>43593</v>
      </c>
      <c r="AR42" s="187" t="s">
        <v>338</v>
      </c>
      <c r="AS42" s="188" t="s">
        <v>861</v>
      </c>
      <c r="AT42" s="189">
        <v>43784</v>
      </c>
      <c r="AU42" s="190" t="s">
        <v>340</v>
      </c>
      <c r="AV42" s="191" t="s">
        <v>862</v>
      </c>
      <c r="AW42" s="189">
        <v>43895</v>
      </c>
      <c r="AX42" s="187" t="s">
        <v>389</v>
      </c>
      <c r="AY42" s="188" t="s">
        <v>580</v>
      </c>
      <c r="AZ42" s="189">
        <v>44062</v>
      </c>
      <c r="BA42" s="190" t="s">
        <v>397</v>
      </c>
      <c r="BB42" s="191" t="s">
        <v>581</v>
      </c>
      <c r="BC42" s="189">
        <v>44169</v>
      </c>
      <c r="BD42" s="187" t="s">
        <v>433</v>
      </c>
      <c r="BE42" s="188" t="s">
        <v>863</v>
      </c>
      <c r="BF42" s="189">
        <v>44246</v>
      </c>
      <c r="BG42" s="190" t="s">
        <v>389</v>
      </c>
      <c r="BH42" s="191" t="s">
        <v>864</v>
      </c>
      <c r="BI42" s="189">
        <v>44442</v>
      </c>
      <c r="BJ42" s="187" t="s">
        <v>387</v>
      </c>
      <c r="BK42" s="188" t="s">
        <v>865</v>
      </c>
      <c r="BL42" s="189">
        <v>44536</v>
      </c>
      <c r="BM42" s="190" t="s">
        <v>433</v>
      </c>
      <c r="BN42" s="191" t="s">
        <v>351</v>
      </c>
      <c r="BO42" s="189">
        <v>44897</v>
      </c>
      <c r="BP42" s="187" t="s">
        <v>344</v>
      </c>
      <c r="BQ42" s="188" t="s">
        <v>1291</v>
      </c>
      <c r="BR42" s="189">
        <v>44898</v>
      </c>
      <c r="BS42" s="190" t="s">
        <v>338</v>
      </c>
      <c r="BT42" s="191" t="s">
        <v>1285</v>
      </c>
      <c r="BU42" s="189" t="s">
        <v>352</v>
      </c>
      <c r="BV42" s="187" t="s">
        <v>353</v>
      </c>
      <c r="BW42" s="188" t="s">
        <v>352</v>
      </c>
      <c r="BX42" s="189" t="s">
        <v>352</v>
      </c>
      <c r="BY42" s="190" t="s">
        <v>353</v>
      </c>
      <c r="BZ42" s="192" t="s">
        <v>352</v>
      </c>
      <c r="CA42" s="2">
        <f>COUNTBLANK(A42:BZ42)</f>
        <v>4</v>
      </c>
      <c r="CB42" s="51" t="s">
        <v>1769</v>
      </c>
      <c r="CC42" s="51" t="s">
        <v>1882</v>
      </c>
      <c r="CD42" s="51" t="s">
        <v>1656</v>
      </c>
      <c r="CE42" s="51" t="s">
        <v>1649</v>
      </c>
      <c r="CF42" s="51" t="s">
        <v>1647</v>
      </c>
      <c r="CG42" s="51" t="s">
        <v>1647</v>
      </c>
      <c r="CH42" s="51" t="s">
        <v>1670</v>
      </c>
      <c r="CI42" s="51" t="s">
        <v>1647</v>
      </c>
      <c r="CJ42" s="51" t="s">
        <v>1675</v>
      </c>
      <c r="CK42" s="51"/>
      <c r="CL42" s="51" t="s">
        <v>1675</v>
      </c>
      <c r="CM42" s="51" t="s">
        <v>1675</v>
      </c>
      <c r="CN42" s="51" t="s">
        <v>1675</v>
      </c>
      <c r="CO42" s="51" t="s">
        <v>1675</v>
      </c>
      <c r="CP42" s="51" t="s">
        <v>1675</v>
      </c>
      <c r="CQ42" s="51" t="s">
        <v>1675</v>
      </c>
      <c r="CR42" s="51" t="s">
        <v>1710</v>
      </c>
      <c r="CS42" s="51" t="s">
        <v>1675</v>
      </c>
      <c r="CT42" s="51" t="s">
        <v>1675</v>
      </c>
      <c r="CU42" s="51" t="s">
        <v>1675</v>
      </c>
      <c r="CV42" s="51" t="s">
        <v>1675</v>
      </c>
      <c r="CW42" s="51" t="s">
        <v>1675</v>
      </c>
      <c r="CX42" s="51" t="s">
        <v>1675</v>
      </c>
      <c r="CZ42" s="174" t="str">
        <f>J42</f>
        <v>Gestión de procesos</v>
      </c>
      <c r="DA42" s="276" t="str">
        <f>I42</f>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v>
      </c>
      <c r="DB42" s="276"/>
      <c r="DC42" s="276"/>
      <c r="DD42" s="276"/>
      <c r="DE42" s="276"/>
      <c r="DF42" s="276"/>
      <c r="DG42" s="276"/>
      <c r="DH42" s="174" t="str">
        <f>Y42</f>
        <v>Moderado</v>
      </c>
      <c r="DI42" s="174" t="str">
        <f t="shared" si="0"/>
        <v>Moderado</v>
      </c>
      <c r="DK42" s="170" t="e">
        <f>SUM(LEN(#REF!)-LEN(SUBSTITUTE(#REF!,"- Preventivo","")))/LEN("- Preventivo")</f>
        <v>#REF!</v>
      </c>
      <c r="DL42" s="170" t="e">
        <f>SUMIFS($DK$12:$DK$99,$A$12:$A$99,A42)</f>
        <v>#REF!</v>
      </c>
      <c r="DM42" s="170" t="e">
        <f>SUM(LEN(#REF!)-LEN(SUBSTITUTE(#REF!,"- Detectivo","")))/LEN("- Detectivo")</f>
        <v>#REF!</v>
      </c>
      <c r="DN42" s="170" t="e">
        <f>SUMIFS($DM$12:$DM$99,$A$12:$A$99,A42)</f>
        <v>#REF!</v>
      </c>
      <c r="DO42" s="170" t="e">
        <f>SUM(LEN(#REF!)-LEN(SUBSTITUTE(#REF!,"- Correctivo","")))/LEN("- Correctivo")</f>
        <v>#REF!</v>
      </c>
      <c r="DP42" s="170" t="e">
        <f>SUMIFS($DO$12:$DO$99,$A$12:$A$99,A42)</f>
        <v>#REF!</v>
      </c>
      <c r="DQ42" s="170" t="e">
        <f t="shared" si="5"/>
        <v>#REF!</v>
      </c>
      <c r="DR42" s="170" t="e">
        <f>SUMIFS($DQ$12:$DQ$99,$A$12:$A$99,A42)</f>
        <v>#REF!</v>
      </c>
      <c r="DS42" s="170" t="e">
        <f>SUM(LEN(#REF!)-LEN(SUBSTITUTE(#REF!,"- Documentado","")))/LEN("- Documentado")</f>
        <v>#REF!</v>
      </c>
      <c r="DT42" s="170" t="e">
        <f>SUM(LEN(#REF!)-LEN(SUBSTITUTE(#REF!,"- Documentado","")))/LEN("- Documentado")</f>
        <v>#REF!</v>
      </c>
      <c r="DU42" s="170" t="e">
        <f>SUMIFS($DS$12:$DS$99,$A$12:$A$99,A42)+SUMIFS($DT$12:$DT$99,$A$12:$A$99,A42)</f>
        <v>#REF!</v>
      </c>
      <c r="DV42" s="170" t="e">
        <f>SUM(LEN(#REF!)-LEN(SUBSTITUTE(#REF!,"- Continua","")))/LEN("- Continua")</f>
        <v>#REF!</v>
      </c>
      <c r="DW42" s="170" t="e">
        <f>SUM(LEN(#REF!)-LEN(SUBSTITUTE(#REF!,"- Continua","")))/LEN("- Continua")</f>
        <v>#REF!</v>
      </c>
      <c r="DX42" s="170" t="e">
        <f>SUMIFS($DV$12:$DV$99,$A$12:$A$99,A42)+SUMIFS($DW$12:$DW$99,$A$12:$A$99,A42)</f>
        <v>#REF!</v>
      </c>
      <c r="DY42" s="170" t="e">
        <f>SUM(LEN(#REF!)-LEN(SUBSTITUTE(#REF!,"- Con registro","")))/LEN("- Con registro")</f>
        <v>#REF!</v>
      </c>
      <c r="DZ42" s="170" t="e">
        <f>SUM(LEN(#REF!)-LEN(SUBSTITUTE(#REF!,"- Con registro","")))/LEN("- Con registro")</f>
        <v>#REF!</v>
      </c>
      <c r="EA42" s="170" t="e">
        <f>SUMIFS($DY$12:$DY$99,$A$12:$A$99,A42)+SUMIFS($DZ$12:$DZ$99,$A$12:$A$99,A42)</f>
        <v>#REF!</v>
      </c>
      <c r="EB42" s="173" t="e">
        <f t="shared" si="6"/>
        <v>#REF!</v>
      </c>
      <c r="EC42" s="173" t="e">
        <f t="shared" si="7"/>
        <v>#REF!</v>
      </c>
      <c r="ED42" s="215" t="e">
        <f t="shared" si="8"/>
        <v>#REF!</v>
      </c>
      <c r="EE42" s="277" t="e">
        <f t="shared" si="9"/>
        <v>#REF!</v>
      </c>
      <c r="EF42" s="277"/>
      <c r="EG42" s="277"/>
      <c r="EH42" s="277"/>
      <c r="EI42" s="277"/>
      <c r="EJ42" s="277"/>
      <c r="EK42" s="277"/>
      <c r="EL42" s="277"/>
      <c r="EM42" s="277"/>
      <c r="EN42" s="277"/>
      <c r="EP42" s="201" t="str">
        <f t="shared" si="10"/>
        <v/>
      </c>
      <c r="EQ42" s="202" t="str">
        <f t="shared" si="11"/>
        <v/>
      </c>
      <c r="ER42" s="170" t="str">
        <f t="shared" si="12"/>
        <v/>
      </c>
      <c r="ES42" s="170" t="str">
        <f>IF(ER42="","",CONCATENATE("ID_",G42,": ",I42))</f>
        <v/>
      </c>
      <c r="ET42" s="170" t="str">
        <f>IF(ES42="","",CONCATENATE("Ajuste en ",VLOOKUP(EP42,AQ42:BZ42,(MATCH(EP42,AQ42:BZ42,10)+1))," en el Mapa de riesgos de ",A42))</f>
        <v/>
      </c>
      <c r="EU42" s="170" t="str">
        <f>IF(ET42="","",CONCATENATE("Solicitud de cambio realizada y aprobada por la ",L42," a través del Aplicativo DARUMA"))</f>
        <v/>
      </c>
    </row>
    <row r="43" spans="1:151" ht="399.95" customHeight="1" x14ac:dyDescent="0.2">
      <c r="A43" s="206" t="s">
        <v>190</v>
      </c>
      <c r="B43" s="185" t="s">
        <v>1281</v>
      </c>
      <c r="C43" s="185" t="s">
        <v>1282</v>
      </c>
      <c r="D43" s="206" t="s">
        <v>1597</v>
      </c>
      <c r="E43" s="207" t="s">
        <v>1260</v>
      </c>
      <c r="F43" s="185" t="s">
        <v>2116</v>
      </c>
      <c r="G43" s="207">
        <v>145</v>
      </c>
      <c r="H43" s="207" t="s">
        <v>1820</v>
      </c>
      <c r="I43" s="176" t="s">
        <v>907</v>
      </c>
      <c r="J43" s="206" t="s">
        <v>35</v>
      </c>
      <c r="K43" s="207" t="s">
        <v>365</v>
      </c>
      <c r="L43" s="185" t="s">
        <v>258</v>
      </c>
      <c r="M43" s="191" t="s">
        <v>908</v>
      </c>
      <c r="N43" s="210" t="s">
        <v>1676</v>
      </c>
      <c r="O43" s="185" t="s">
        <v>909</v>
      </c>
      <c r="P43" s="185" t="s">
        <v>368</v>
      </c>
      <c r="Q43" s="185" t="s">
        <v>332</v>
      </c>
      <c r="R43" s="185" t="s">
        <v>359</v>
      </c>
      <c r="S43" s="185" t="s">
        <v>1639</v>
      </c>
      <c r="T43" s="185" t="s">
        <v>428</v>
      </c>
      <c r="U43" s="208" t="s">
        <v>318</v>
      </c>
      <c r="V43" s="209">
        <v>0.8</v>
      </c>
      <c r="W43" s="208" t="s">
        <v>101</v>
      </c>
      <c r="X43" s="209">
        <v>0.6</v>
      </c>
      <c r="Y43" s="66" t="s">
        <v>272</v>
      </c>
      <c r="Z43" s="185" t="s">
        <v>1623</v>
      </c>
      <c r="AA43" s="208" t="s">
        <v>316</v>
      </c>
      <c r="AB43" s="213">
        <v>2.4893567999999998E-2</v>
      </c>
      <c r="AC43" s="208" t="s">
        <v>121</v>
      </c>
      <c r="AD43" s="213">
        <v>0.33749999999999997</v>
      </c>
      <c r="AE43" s="66" t="s">
        <v>271</v>
      </c>
      <c r="AF43" s="185" t="s">
        <v>1624</v>
      </c>
      <c r="AG43" s="206" t="s">
        <v>337</v>
      </c>
      <c r="AH43" s="185" t="s">
        <v>1973</v>
      </c>
      <c r="AI43" s="185" t="s">
        <v>1973</v>
      </c>
      <c r="AJ43" s="185" t="s">
        <v>1973</v>
      </c>
      <c r="AK43" s="185" t="s">
        <v>1973</v>
      </c>
      <c r="AL43" s="185" t="s">
        <v>1973</v>
      </c>
      <c r="AM43" s="185" t="s">
        <v>1973</v>
      </c>
      <c r="AN43" s="185" t="s">
        <v>1292</v>
      </c>
      <c r="AO43" s="185" t="s">
        <v>1601</v>
      </c>
      <c r="AP43" s="185" t="s">
        <v>1293</v>
      </c>
      <c r="AQ43" s="186">
        <v>43592</v>
      </c>
      <c r="AR43" s="187" t="s">
        <v>338</v>
      </c>
      <c r="AS43" s="188" t="s">
        <v>910</v>
      </c>
      <c r="AT43" s="189">
        <v>43768</v>
      </c>
      <c r="AU43" s="190" t="s">
        <v>575</v>
      </c>
      <c r="AV43" s="191" t="s">
        <v>911</v>
      </c>
      <c r="AW43" s="189">
        <v>43902</v>
      </c>
      <c r="AX43" s="187" t="s">
        <v>397</v>
      </c>
      <c r="AY43" s="188" t="s">
        <v>912</v>
      </c>
      <c r="AZ43" s="189">
        <v>44071</v>
      </c>
      <c r="BA43" s="190" t="s">
        <v>389</v>
      </c>
      <c r="BB43" s="191" t="s">
        <v>913</v>
      </c>
      <c r="BC43" s="189">
        <v>44167</v>
      </c>
      <c r="BD43" s="187" t="s">
        <v>397</v>
      </c>
      <c r="BE43" s="188" t="s">
        <v>905</v>
      </c>
      <c r="BF43" s="189">
        <v>44243</v>
      </c>
      <c r="BG43" s="190" t="s">
        <v>397</v>
      </c>
      <c r="BH43" s="191" t="s">
        <v>885</v>
      </c>
      <c r="BI43" s="189">
        <v>44407</v>
      </c>
      <c r="BJ43" s="187" t="s">
        <v>465</v>
      </c>
      <c r="BK43" s="188" t="s">
        <v>886</v>
      </c>
      <c r="BL43" s="189">
        <v>44546</v>
      </c>
      <c r="BM43" s="190" t="s">
        <v>338</v>
      </c>
      <c r="BN43" s="191" t="s">
        <v>887</v>
      </c>
      <c r="BO43" s="189">
        <v>44802</v>
      </c>
      <c r="BP43" s="187" t="s">
        <v>346</v>
      </c>
      <c r="BQ43" s="188" t="s">
        <v>1148</v>
      </c>
      <c r="BR43" s="189">
        <v>44898</v>
      </c>
      <c r="BS43" s="190" t="s">
        <v>344</v>
      </c>
      <c r="BT43" s="191" t="s">
        <v>1254</v>
      </c>
      <c r="BU43" s="189">
        <v>45169</v>
      </c>
      <c r="BV43" s="187" t="s">
        <v>1937</v>
      </c>
      <c r="BW43" s="188" t="s">
        <v>2143</v>
      </c>
      <c r="BX43" s="189" t="s">
        <v>352</v>
      </c>
      <c r="BY43" s="190" t="s">
        <v>353</v>
      </c>
      <c r="BZ43" s="192" t="s">
        <v>352</v>
      </c>
      <c r="CA43" s="2">
        <f>COUNTBLANK(A43:BZ43)</f>
        <v>2</v>
      </c>
      <c r="CB43" s="51"/>
      <c r="CC43" s="51" t="s">
        <v>2145</v>
      </c>
      <c r="CD43" s="51" t="s">
        <v>1656</v>
      </c>
      <c r="CE43" s="51" t="s">
        <v>1649</v>
      </c>
      <c r="CF43" s="51" t="s">
        <v>1647</v>
      </c>
      <c r="CG43" s="51" t="s">
        <v>1647</v>
      </c>
      <c r="CH43" s="51" t="s">
        <v>1670</v>
      </c>
      <c r="CI43" s="51" t="s">
        <v>1647</v>
      </c>
      <c r="CJ43" s="51" t="s">
        <v>1675</v>
      </c>
      <c r="CK43" s="51"/>
      <c r="CL43" s="51" t="s">
        <v>1675</v>
      </c>
      <c r="CM43" s="51" t="s">
        <v>1675</v>
      </c>
      <c r="CN43" s="51" t="s">
        <v>1675</v>
      </c>
      <c r="CO43" s="51" t="s">
        <v>1675</v>
      </c>
      <c r="CP43" s="51" t="s">
        <v>1675</v>
      </c>
      <c r="CQ43" s="51" t="s">
        <v>1675</v>
      </c>
      <c r="CR43" s="51" t="s">
        <v>1711</v>
      </c>
      <c r="CS43" s="51" t="s">
        <v>1675</v>
      </c>
      <c r="CT43" s="51" t="s">
        <v>1675</v>
      </c>
      <c r="CU43" s="51" t="s">
        <v>1675</v>
      </c>
      <c r="CV43" s="51" t="s">
        <v>1675</v>
      </c>
      <c r="CW43" s="51" t="s">
        <v>1675</v>
      </c>
      <c r="CX43" s="51" t="s">
        <v>1675</v>
      </c>
      <c r="CZ43" s="174" t="str">
        <f>J43</f>
        <v>Gestión de procesos</v>
      </c>
      <c r="DA43" s="276" t="str">
        <f>I43</f>
        <v>Posibilidad de afectación reputacional por ausencia o retrasos  en los mantenimientos de las edificaciones, maquinaria y equipos de la Entidad, debido a decisiones erróneas o no acertadas en la priorización para su intervención</v>
      </c>
      <c r="DB43" s="276"/>
      <c r="DC43" s="276"/>
      <c r="DD43" s="276"/>
      <c r="DE43" s="276"/>
      <c r="DF43" s="276"/>
      <c r="DG43" s="276"/>
      <c r="DH43" s="174" t="str">
        <f>Y43</f>
        <v>Alto</v>
      </c>
      <c r="DI43" s="174" t="str">
        <f t="shared" si="0"/>
        <v>Bajo</v>
      </c>
      <c r="DK43" s="170" t="e">
        <f>SUM(LEN(#REF!)-LEN(SUBSTITUTE(#REF!,"- Preventivo","")))/LEN("- Preventivo")</f>
        <v>#REF!</v>
      </c>
      <c r="DL43" s="170" t="e">
        <f>SUMIFS($DK$12:$DK$99,$A$12:$A$99,A43)</f>
        <v>#REF!</v>
      </c>
      <c r="DM43" s="170" t="e">
        <f>SUM(LEN(#REF!)-LEN(SUBSTITUTE(#REF!,"- Detectivo","")))/LEN("- Detectivo")</f>
        <v>#REF!</v>
      </c>
      <c r="DN43" s="170" t="e">
        <f>SUMIFS($DM$12:$DM$99,$A$12:$A$99,A43)</f>
        <v>#REF!</v>
      </c>
      <c r="DO43" s="170" t="e">
        <f>SUM(LEN(#REF!)-LEN(SUBSTITUTE(#REF!,"- Correctivo","")))/LEN("- Correctivo")</f>
        <v>#REF!</v>
      </c>
      <c r="DP43" s="170" t="e">
        <f>SUMIFS($DO$12:$DO$99,$A$12:$A$99,A43)</f>
        <v>#REF!</v>
      </c>
      <c r="DQ43" s="170" t="e">
        <f t="shared" si="5"/>
        <v>#REF!</v>
      </c>
      <c r="DR43" s="170" t="e">
        <f>SUMIFS($DQ$12:$DQ$99,$A$12:$A$99,A43)</f>
        <v>#REF!</v>
      </c>
      <c r="DS43" s="170" t="e">
        <f>SUM(LEN(#REF!)-LEN(SUBSTITUTE(#REF!,"- Documentado","")))/LEN("- Documentado")</f>
        <v>#REF!</v>
      </c>
      <c r="DT43" s="170" t="e">
        <f>SUM(LEN(#REF!)-LEN(SUBSTITUTE(#REF!,"- Documentado","")))/LEN("- Documentado")</f>
        <v>#REF!</v>
      </c>
      <c r="DU43" s="170" t="e">
        <f>SUMIFS($DS$12:$DS$99,$A$12:$A$99,A43)+SUMIFS($DT$12:$DT$99,$A$12:$A$99,A43)</f>
        <v>#REF!</v>
      </c>
      <c r="DV43" s="170" t="e">
        <f>SUM(LEN(#REF!)-LEN(SUBSTITUTE(#REF!,"- Continua","")))/LEN("- Continua")</f>
        <v>#REF!</v>
      </c>
      <c r="DW43" s="170" t="e">
        <f>SUM(LEN(#REF!)-LEN(SUBSTITUTE(#REF!,"- Continua","")))/LEN("- Continua")</f>
        <v>#REF!</v>
      </c>
      <c r="DX43" s="170" t="e">
        <f>SUMIFS($DV$12:$DV$99,$A$12:$A$99,A43)+SUMIFS($DW$12:$DW$99,$A$12:$A$99,A43)</f>
        <v>#REF!</v>
      </c>
      <c r="DY43" s="170" t="e">
        <f>SUM(LEN(#REF!)-LEN(SUBSTITUTE(#REF!,"- Con registro","")))/LEN("- Con registro")</f>
        <v>#REF!</v>
      </c>
      <c r="DZ43" s="170" t="e">
        <f>SUM(LEN(#REF!)-LEN(SUBSTITUTE(#REF!,"- Con registro","")))/LEN("- Con registro")</f>
        <v>#REF!</v>
      </c>
      <c r="EA43" s="170" t="e">
        <f>SUMIFS($DY$12:$DY$99,$A$12:$A$99,A43)+SUMIFS($DZ$12:$DZ$99,$A$12:$A$99,A43)</f>
        <v>#REF!</v>
      </c>
      <c r="EB43" s="173" t="e">
        <f t="shared" si="6"/>
        <v>#REF!</v>
      </c>
      <c r="EC43" s="173" t="e">
        <f t="shared" si="7"/>
        <v>#REF!</v>
      </c>
      <c r="ED43" s="215" t="e">
        <f t="shared" si="8"/>
        <v>#REF!</v>
      </c>
      <c r="EE43" s="277" t="e">
        <f t="shared" si="9"/>
        <v>#REF!</v>
      </c>
      <c r="EF43" s="277"/>
      <c r="EG43" s="277"/>
      <c r="EH43" s="277"/>
      <c r="EI43" s="277"/>
      <c r="EJ43" s="277"/>
      <c r="EK43" s="277"/>
      <c r="EL43" s="277"/>
      <c r="EM43" s="277"/>
      <c r="EN43" s="277"/>
      <c r="EP43" s="201">
        <f t="shared" si="10"/>
        <v>45169</v>
      </c>
      <c r="EQ43" s="202">
        <f t="shared" si="11"/>
        <v>45267</v>
      </c>
      <c r="ER43" s="170" t="str">
        <f t="shared" si="12"/>
        <v>Riesgos</v>
      </c>
      <c r="ES43" s="170" t="str">
        <f>IF(ER43="","",CONCATENATE("ID_",G43,": ",I43))</f>
        <v>ID_145: Posibilidad de afectación reputacional por ausencia o retrasos  en los mantenimientos de las edificaciones, maquinaria y equipos de la Entidad, debido a decisiones erróneas o no acertadas en la priorización para su intervención</v>
      </c>
      <c r="ET43" s="170" t="str">
        <f>IF(ES43="","",CONCATENATE("Ajuste en ",VLOOKUP(EP43,AQ43:BZ43,(MATCH(EP43,AQ43:BZ43,10)+1))," en el Mapa de riesgos de ",A43))</f>
        <v>Ajuste en Identificación del riesgo en el Mapa de riesgos de Gestión de Recursos Físicos</v>
      </c>
      <c r="EU43" s="170" t="str">
        <f>IF(ET43="","",CONCATENATE("Solicitud de cambio realizada y aprobada por la ",L43," a través del Aplicativo DARUMA"))</f>
        <v>Solicitud de cambio realizada y aprobada por la Subdirección de Servicios Administrativos a través del Aplicativo DARUMA</v>
      </c>
    </row>
    <row r="44" spans="1:151" ht="399.95" customHeight="1" x14ac:dyDescent="0.2">
      <c r="A44" s="206" t="s">
        <v>1602</v>
      </c>
      <c r="B44" s="185" t="s">
        <v>1294</v>
      </c>
      <c r="C44" s="185" t="s">
        <v>1295</v>
      </c>
      <c r="D44" s="206" t="s">
        <v>1597</v>
      </c>
      <c r="E44" s="207" t="s">
        <v>1260</v>
      </c>
      <c r="F44" s="185" t="s">
        <v>1296</v>
      </c>
      <c r="G44" s="207">
        <v>152</v>
      </c>
      <c r="H44" s="207" t="s">
        <v>1821</v>
      </c>
      <c r="I44" s="176" t="s">
        <v>1297</v>
      </c>
      <c r="J44" s="206" t="s">
        <v>35</v>
      </c>
      <c r="K44" s="207" t="s">
        <v>365</v>
      </c>
      <c r="L44" s="185" t="s">
        <v>258</v>
      </c>
      <c r="M44" s="191" t="s">
        <v>1298</v>
      </c>
      <c r="N44" s="185" t="s">
        <v>1299</v>
      </c>
      <c r="O44" s="185" t="s">
        <v>888</v>
      </c>
      <c r="P44" s="185" t="s">
        <v>368</v>
      </c>
      <c r="Q44" s="185" t="s">
        <v>332</v>
      </c>
      <c r="R44" s="185" t="s">
        <v>369</v>
      </c>
      <c r="S44" s="185" t="s">
        <v>1638</v>
      </c>
      <c r="T44" s="185" t="s">
        <v>360</v>
      </c>
      <c r="U44" s="208" t="s">
        <v>318</v>
      </c>
      <c r="V44" s="209">
        <v>0.8</v>
      </c>
      <c r="W44" s="208" t="s">
        <v>101</v>
      </c>
      <c r="X44" s="209">
        <v>0.6</v>
      </c>
      <c r="Y44" s="66" t="s">
        <v>272</v>
      </c>
      <c r="Z44" s="185" t="s">
        <v>889</v>
      </c>
      <c r="AA44" s="208" t="s">
        <v>316</v>
      </c>
      <c r="AB44" s="213">
        <v>5.9270399999999987E-2</v>
      </c>
      <c r="AC44" s="208" t="s">
        <v>121</v>
      </c>
      <c r="AD44" s="213">
        <v>0.25312499999999999</v>
      </c>
      <c r="AE44" s="66" t="s">
        <v>271</v>
      </c>
      <c r="AF44" s="185" t="s">
        <v>890</v>
      </c>
      <c r="AG44" s="206" t="s">
        <v>337</v>
      </c>
      <c r="AH44" s="185" t="s">
        <v>1973</v>
      </c>
      <c r="AI44" s="185" t="s">
        <v>1973</v>
      </c>
      <c r="AJ44" s="185" t="s">
        <v>1973</v>
      </c>
      <c r="AK44" s="185" t="s">
        <v>1973</v>
      </c>
      <c r="AL44" s="185" t="s">
        <v>1973</v>
      </c>
      <c r="AM44" s="185" t="s">
        <v>1973</v>
      </c>
      <c r="AN44" s="185" t="s">
        <v>1603</v>
      </c>
      <c r="AO44" s="185" t="s">
        <v>1604</v>
      </c>
      <c r="AP44" s="185" t="s">
        <v>1605</v>
      </c>
      <c r="AQ44" s="186">
        <v>43349</v>
      </c>
      <c r="AR44" s="187" t="s">
        <v>338</v>
      </c>
      <c r="AS44" s="188" t="s">
        <v>577</v>
      </c>
      <c r="AT44" s="189">
        <v>43592</v>
      </c>
      <c r="AU44" s="190" t="s">
        <v>544</v>
      </c>
      <c r="AV44" s="191" t="s">
        <v>891</v>
      </c>
      <c r="AW44" s="189">
        <v>43768</v>
      </c>
      <c r="AX44" s="187" t="s">
        <v>338</v>
      </c>
      <c r="AY44" s="188" t="s">
        <v>892</v>
      </c>
      <c r="AZ44" s="189">
        <v>43902</v>
      </c>
      <c r="BA44" s="190" t="s">
        <v>574</v>
      </c>
      <c r="BB44" s="191" t="s">
        <v>893</v>
      </c>
      <c r="BC44" s="189">
        <v>44071</v>
      </c>
      <c r="BD44" s="187" t="s">
        <v>387</v>
      </c>
      <c r="BE44" s="188" t="s">
        <v>894</v>
      </c>
      <c r="BF44" s="189">
        <v>44167</v>
      </c>
      <c r="BG44" s="190" t="s">
        <v>575</v>
      </c>
      <c r="BH44" s="191" t="s">
        <v>895</v>
      </c>
      <c r="BI44" s="189">
        <v>44243</v>
      </c>
      <c r="BJ44" s="187" t="s">
        <v>397</v>
      </c>
      <c r="BK44" s="188" t="s">
        <v>885</v>
      </c>
      <c r="BL44" s="189">
        <v>44407</v>
      </c>
      <c r="BM44" s="190" t="s">
        <v>465</v>
      </c>
      <c r="BN44" s="191" t="s">
        <v>886</v>
      </c>
      <c r="BO44" s="189">
        <v>44546</v>
      </c>
      <c r="BP44" s="187" t="s">
        <v>338</v>
      </c>
      <c r="BQ44" s="188" t="s">
        <v>887</v>
      </c>
      <c r="BR44" s="189">
        <v>44802</v>
      </c>
      <c r="BS44" s="190" t="s">
        <v>346</v>
      </c>
      <c r="BT44" s="191" t="s">
        <v>1146</v>
      </c>
      <c r="BU44" s="189">
        <v>44909</v>
      </c>
      <c r="BV44" s="187" t="s">
        <v>344</v>
      </c>
      <c r="BW44" s="188" t="s">
        <v>1300</v>
      </c>
      <c r="BX44" s="189" t="s">
        <v>352</v>
      </c>
      <c r="BY44" s="190" t="s">
        <v>353</v>
      </c>
      <c r="BZ44" s="192" t="s">
        <v>352</v>
      </c>
      <c r="CA44" s="2">
        <f>COUNTBLANK(A44:BZ44)</f>
        <v>2</v>
      </c>
      <c r="CB44" s="51" t="s">
        <v>1768</v>
      </c>
      <c r="CC44" s="51" t="s">
        <v>2145</v>
      </c>
      <c r="CD44" s="51" t="s">
        <v>1657</v>
      </c>
      <c r="CE44" s="51" t="s">
        <v>1649</v>
      </c>
      <c r="CF44" s="51" t="s">
        <v>1647</v>
      </c>
      <c r="CG44" s="51" t="s">
        <v>1647</v>
      </c>
      <c r="CH44" s="51" t="s">
        <v>1670</v>
      </c>
      <c r="CI44" s="51" t="s">
        <v>1647</v>
      </c>
      <c r="CJ44" s="51" t="s">
        <v>1675</v>
      </c>
      <c r="CK44" s="51"/>
      <c r="CL44" s="51" t="s">
        <v>1675</v>
      </c>
      <c r="CM44" s="51" t="s">
        <v>1675</v>
      </c>
      <c r="CN44" s="51" t="s">
        <v>1675</v>
      </c>
      <c r="CO44" s="51" t="s">
        <v>1890</v>
      </c>
      <c r="CP44" s="51" t="s">
        <v>1675</v>
      </c>
      <c r="CQ44" s="51" t="s">
        <v>1890</v>
      </c>
      <c r="CR44" s="51" t="s">
        <v>1712</v>
      </c>
      <c r="CS44" s="51" t="s">
        <v>1675</v>
      </c>
      <c r="CT44" s="51" t="s">
        <v>1675</v>
      </c>
      <c r="CU44" s="51" t="s">
        <v>1675</v>
      </c>
      <c r="CV44" s="51" t="s">
        <v>1675</v>
      </c>
      <c r="CW44" s="51" t="s">
        <v>1675</v>
      </c>
      <c r="CX44" s="51" t="s">
        <v>1675</v>
      </c>
      <c r="CZ44" s="174" t="str">
        <f>J44</f>
        <v>Gestión de procesos</v>
      </c>
      <c r="DA44" s="276" t="str">
        <f>I44</f>
        <v>Posibilidad de afectación reputacional por pérdida de credibilidad en la atención a las solicitudes de servicios administrativos, debido a errores (fallas o deficiencias) en la prestación de servicios administrativos.</v>
      </c>
      <c r="DB44" s="276"/>
      <c r="DC44" s="276"/>
      <c r="DD44" s="276"/>
      <c r="DE44" s="276"/>
      <c r="DF44" s="276"/>
      <c r="DG44" s="276"/>
      <c r="DH44" s="174" t="str">
        <f>Y44</f>
        <v>Alto</v>
      </c>
      <c r="DI44" s="174" t="str">
        <f t="shared" ref="DI44:DI75" si="13">AE44</f>
        <v>Bajo</v>
      </c>
      <c r="DK44" s="170" t="e">
        <f>SUM(LEN(#REF!)-LEN(SUBSTITUTE(#REF!,"- Preventivo","")))/LEN("- Preventivo")</f>
        <v>#REF!</v>
      </c>
      <c r="DL44" s="170" t="e">
        <f>SUMIFS($DK$12:$DK$99,$A$12:$A$99,A44)</f>
        <v>#REF!</v>
      </c>
      <c r="DM44" s="170" t="e">
        <f>SUM(LEN(#REF!)-LEN(SUBSTITUTE(#REF!,"- Detectivo","")))/LEN("- Detectivo")</f>
        <v>#REF!</v>
      </c>
      <c r="DN44" s="170" t="e">
        <f>SUMIFS($DM$12:$DM$99,$A$12:$A$99,A44)</f>
        <v>#REF!</v>
      </c>
      <c r="DO44" s="170" t="e">
        <f>SUM(LEN(#REF!)-LEN(SUBSTITUTE(#REF!,"- Correctivo","")))/LEN("- Correctivo")</f>
        <v>#REF!</v>
      </c>
      <c r="DP44" s="170" t="e">
        <f>SUMIFS($DO$12:$DO$99,$A$12:$A$99,A44)</f>
        <v>#REF!</v>
      </c>
      <c r="DQ44" s="170" t="e">
        <f t="shared" si="5"/>
        <v>#REF!</v>
      </c>
      <c r="DR44" s="170" t="e">
        <f>SUMIFS($DQ$12:$DQ$99,$A$12:$A$99,A44)</f>
        <v>#REF!</v>
      </c>
      <c r="DS44" s="170" t="e">
        <f>SUM(LEN(#REF!)-LEN(SUBSTITUTE(#REF!,"- Documentado","")))/LEN("- Documentado")</f>
        <v>#REF!</v>
      </c>
      <c r="DT44" s="170" t="e">
        <f>SUM(LEN(#REF!)-LEN(SUBSTITUTE(#REF!,"- Documentado","")))/LEN("- Documentado")</f>
        <v>#REF!</v>
      </c>
      <c r="DU44" s="170" t="e">
        <f>SUMIFS($DS$12:$DS$99,$A$12:$A$99,A44)+SUMIFS($DT$12:$DT$99,$A$12:$A$99,A44)</f>
        <v>#REF!</v>
      </c>
      <c r="DV44" s="170" t="e">
        <f>SUM(LEN(#REF!)-LEN(SUBSTITUTE(#REF!,"- Continua","")))/LEN("- Continua")</f>
        <v>#REF!</v>
      </c>
      <c r="DW44" s="170" t="e">
        <f>SUM(LEN(#REF!)-LEN(SUBSTITUTE(#REF!,"- Continua","")))/LEN("- Continua")</f>
        <v>#REF!</v>
      </c>
      <c r="DX44" s="170" t="e">
        <f>SUMIFS($DV$12:$DV$99,$A$12:$A$99,A44)+SUMIFS($DW$12:$DW$99,$A$12:$A$99,A44)</f>
        <v>#REF!</v>
      </c>
      <c r="DY44" s="170" t="e">
        <f>SUM(LEN(#REF!)-LEN(SUBSTITUTE(#REF!,"- Con registro","")))/LEN("- Con registro")</f>
        <v>#REF!</v>
      </c>
      <c r="DZ44" s="170" t="e">
        <f>SUM(LEN(#REF!)-LEN(SUBSTITUTE(#REF!,"- Con registro","")))/LEN("- Con registro")</f>
        <v>#REF!</v>
      </c>
      <c r="EA44" s="170" t="e">
        <f>SUMIFS($DY$12:$DY$99,$A$12:$A$99,A44)+SUMIFS($DZ$12:$DZ$99,$A$12:$A$99,A44)</f>
        <v>#REF!</v>
      </c>
      <c r="EB44" s="173" t="e">
        <f t="shared" si="6"/>
        <v>#REF!</v>
      </c>
      <c r="EC44" s="173" t="e">
        <f t="shared" si="7"/>
        <v>#REF!</v>
      </c>
      <c r="ED44" s="215" t="e">
        <f t="shared" si="8"/>
        <v>#REF!</v>
      </c>
      <c r="EE44" s="277" t="e">
        <f t="shared" si="9"/>
        <v>#REF!</v>
      </c>
      <c r="EF44" s="277"/>
      <c r="EG44" s="277"/>
      <c r="EH44" s="277"/>
      <c r="EI44" s="277"/>
      <c r="EJ44" s="277"/>
      <c r="EK44" s="277"/>
      <c r="EL44" s="277"/>
      <c r="EM44" s="277"/>
      <c r="EN44" s="277"/>
      <c r="EP44" s="201" t="str">
        <f t="shared" si="10"/>
        <v/>
      </c>
      <c r="EQ44" s="202" t="str">
        <f t="shared" si="11"/>
        <v/>
      </c>
      <c r="ER44" s="170" t="str">
        <f t="shared" si="12"/>
        <v/>
      </c>
      <c r="ES44" s="170" t="str">
        <f>IF(ER44="","",CONCATENATE("ID_",G44,": ",I44))</f>
        <v/>
      </c>
      <c r="ET44" s="170" t="str">
        <f>IF(ES44="","",CONCATENATE("Ajuste en ",VLOOKUP(EP44,AQ44:BZ44,(MATCH(EP44,AQ44:BZ44,10)+1))," en el Mapa de riesgos de ",A44))</f>
        <v/>
      </c>
      <c r="EU44" s="170" t="str">
        <f>IF(ET44="","",CONCATENATE("Solicitud de cambio realizada y aprobada por la ",L44," a través del Aplicativo DARUMA"))</f>
        <v/>
      </c>
    </row>
    <row r="45" spans="1:151" ht="399.95" customHeight="1" x14ac:dyDescent="0.2">
      <c r="A45" s="206" t="s">
        <v>1602</v>
      </c>
      <c r="B45" s="185" t="s">
        <v>1294</v>
      </c>
      <c r="C45" s="185" t="s">
        <v>1295</v>
      </c>
      <c r="D45" s="206" t="s">
        <v>1597</v>
      </c>
      <c r="E45" s="207" t="s">
        <v>1260</v>
      </c>
      <c r="F45" s="185" t="s">
        <v>1301</v>
      </c>
      <c r="G45" s="207">
        <v>146</v>
      </c>
      <c r="H45" s="207" t="s">
        <v>1822</v>
      </c>
      <c r="I45" s="176" t="s">
        <v>1302</v>
      </c>
      <c r="J45" s="206" t="s">
        <v>63</v>
      </c>
      <c r="K45" s="207" t="s">
        <v>357</v>
      </c>
      <c r="L45" s="185" t="s">
        <v>258</v>
      </c>
      <c r="M45" s="191" t="s">
        <v>897</v>
      </c>
      <c r="N45" s="185" t="s">
        <v>898</v>
      </c>
      <c r="O45" s="185" t="s">
        <v>899</v>
      </c>
      <c r="P45" s="185" t="s">
        <v>368</v>
      </c>
      <c r="Q45" s="185" t="s">
        <v>332</v>
      </c>
      <c r="R45" s="185" t="s">
        <v>369</v>
      </c>
      <c r="S45" s="185" t="s">
        <v>1638</v>
      </c>
      <c r="T45" s="185" t="s">
        <v>360</v>
      </c>
      <c r="U45" s="208" t="s">
        <v>316</v>
      </c>
      <c r="V45" s="209">
        <v>0.2</v>
      </c>
      <c r="W45" s="208" t="s">
        <v>77</v>
      </c>
      <c r="X45" s="209">
        <v>0.8</v>
      </c>
      <c r="Y45" s="66" t="s">
        <v>272</v>
      </c>
      <c r="Z45" s="185" t="s">
        <v>900</v>
      </c>
      <c r="AA45" s="208" t="s">
        <v>316</v>
      </c>
      <c r="AB45" s="213">
        <v>2.4695999999999999E-2</v>
      </c>
      <c r="AC45" s="208" t="s">
        <v>77</v>
      </c>
      <c r="AD45" s="213">
        <v>0.8</v>
      </c>
      <c r="AE45" s="66" t="s">
        <v>272</v>
      </c>
      <c r="AF45" s="185" t="s">
        <v>901</v>
      </c>
      <c r="AG45" s="206" t="s">
        <v>363</v>
      </c>
      <c r="AH45" s="210" t="s">
        <v>2108</v>
      </c>
      <c r="AI45" s="210" t="s">
        <v>2019</v>
      </c>
      <c r="AJ45" s="210" t="s">
        <v>2020</v>
      </c>
      <c r="AK45" s="210" t="s">
        <v>2021</v>
      </c>
      <c r="AL45" s="210" t="s">
        <v>2022</v>
      </c>
      <c r="AM45" s="210" t="s">
        <v>1993</v>
      </c>
      <c r="AN45" s="185" t="s">
        <v>1606</v>
      </c>
      <c r="AO45" s="185" t="s">
        <v>1607</v>
      </c>
      <c r="AP45" s="185" t="s">
        <v>1608</v>
      </c>
      <c r="AQ45" s="186">
        <v>43592</v>
      </c>
      <c r="AR45" s="187" t="s">
        <v>338</v>
      </c>
      <c r="AS45" s="188" t="s">
        <v>823</v>
      </c>
      <c r="AT45" s="189">
        <v>43768</v>
      </c>
      <c r="AU45" s="190" t="s">
        <v>469</v>
      </c>
      <c r="AV45" s="191" t="s">
        <v>902</v>
      </c>
      <c r="AW45" s="189">
        <v>43902</v>
      </c>
      <c r="AX45" s="187" t="s">
        <v>522</v>
      </c>
      <c r="AY45" s="188" t="s">
        <v>903</v>
      </c>
      <c r="AZ45" s="189">
        <v>44071</v>
      </c>
      <c r="BA45" s="190" t="s">
        <v>349</v>
      </c>
      <c r="BB45" s="191" t="s">
        <v>904</v>
      </c>
      <c r="BC45" s="189">
        <v>44167</v>
      </c>
      <c r="BD45" s="187" t="s">
        <v>575</v>
      </c>
      <c r="BE45" s="188" t="s">
        <v>905</v>
      </c>
      <c r="BF45" s="189">
        <v>44243</v>
      </c>
      <c r="BG45" s="190" t="s">
        <v>465</v>
      </c>
      <c r="BH45" s="191" t="s">
        <v>885</v>
      </c>
      <c r="BI45" s="189">
        <v>44316</v>
      </c>
      <c r="BJ45" s="187" t="s">
        <v>346</v>
      </c>
      <c r="BK45" s="188" t="s">
        <v>896</v>
      </c>
      <c r="BL45" s="189">
        <v>44407</v>
      </c>
      <c r="BM45" s="190" t="s">
        <v>465</v>
      </c>
      <c r="BN45" s="191" t="s">
        <v>886</v>
      </c>
      <c r="BO45" s="189">
        <v>44546</v>
      </c>
      <c r="BP45" s="187" t="s">
        <v>338</v>
      </c>
      <c r="BQ45" s="188" t="s">
        <v>906</v>
      </c>
      <c r="BR45" s="189">
        <v>44802</v>
      </c>
      <c r="BS45" s="190" t="s">
        <v>346</v>
      </c>
      <c r="BT45" s="191" t="s">
        <v>1147</v>
      </c>
      <c r="BU45" s="189">
        <v>44909</v>
      </c>
      <c r="BV45" s="187" t="s">
        <v>397</v>
      </c>
      <c r="BW45" s="188" t="s">
        <v>1303</v>
      </c>
      <c r="BX45" s="189">
        <v>45077</v>
      </c>
      <c r="BY45" s="190" t="s">
        <v>1910</v>
      </c>
      <c r="BZ45" s="192" t="s">
        <v>1963</v>
      </c>
      <c r="CA45" s="2">
        <f>COUNTBLANK(A45:BZ45)</f>
        <v>0</v>
      </c>
      <c r="CB45" s="51" t="s">
        <v>1768</v>
      </c>
      <c r="CC45" s="51" t="s">
        <v>2145</v>
      </c>
      <c r="CD45" s="51" t="s">
        <v>1657</v>
      </c>
      <c r="CE45" s="51" t="s">
        <v>1675</v>
      </c>
      <c r="CF45" s="51" t="s">
        <v>1647</v>
      </c>
      <c r="CG45" s="51" t="s">
        <v>1647</v>
      </c>
      <c r="CH45" s="51" t="s">
        <v>1670</v>
      </c>
      <c r="CI45" s="51" t="s">
        <v>1647</v>
      </c>
      <c r="CJ45" s="51" t="s">
        <v>1675</v>
      </c>
      <c r="CK45" s="51"/>
      <c r="CL45" s="51" t="s">
        <v>1675</v>
      </c>
      <c r="CM45" s="51" t="s">
        <v>1690</v>
      </c>
      <c r="CN45" s="51" t="s">
        <v>1675</v>
      </c>
      <c r="CO45" s="51" t="s">
        <v>1675</v>
      </c>
      <c r="CP45" s="51" t="s">
        <v>1675</v>
      </c>
      <c r="CQ45" s="51" t="s">
        <v>1675</v>
      </c>
      <c r="CR45" s="51" t="s">
        <v>1713</v>
      </c>
      <c r="CS45" s="51" t="s">
        <v>1675</v>
      </c>
      <c r="CT45" s="51" t="s">
        <v>1675</v>
      </c>
      <c r="CU45" s="51" t="s">
        <v>1675</v>
      </c>
      <c r="CV45" s="51" t="s">
        <v>1675</v>
      </c>
      <c r="CW45" s="51" t="s">
        <v>1675</v>
      </c>
      <c r="CX45" s="51" t="s">
        <v>1675</v>
      </c>
      <c r="CZ45" s="174" t="str">
        <f>J45</f>
        <v>Corrupción</v>
      </c>
      <c r="DA45" s="276" t="str">
        <f>I45</f>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DB45" s="276"/>
      <c r="DC45" s="276"/>
      <c r="DD45" s="276"/>
      <c r="DE45" s="276"/>
      <c r="DF45" s="276"/>
      <c r="DG45" s="276"/>
      <c r="DH45" s="174" t="str">
        <f>Y45</f>
        <v>Alto</v>
      </c>
      <c r="DI45" s="174" t="str">
        <f t="shared" si="13"/>
        <v>Alto</v>
      </c>
      <c r="DK45" s="170" t="e">
        <f>SUM(LEN(#REF!)-LEN(SUBSTITUTE(#REF!,"- Preventivo","")))/LEN("- Preventivo")</f>
        <v>#REF!</v>
      </c>
      <c r="DL45" s="170" t="e">
        <f>SUMIFS($DK$12:$DK$99,$A$12:$A$99,A45)</f>
        <v>#REF!</v>
      </c>
      <c r="DM45" s="170" t="e">
        <f>SUM(LEN(#REF!)-LEN(SUBSTITUTE(#REF!,"- Detectivo","")))/LEN("- Detectivo")</f>
        <v>#REF!</v>
      </c>
      <c r="DN45" s="170" t="e">
        <f>SUMIFS($DM$12:$DM$99,$A$12:$A$99,A45)</f>
        <v>#REF!</v>
      </c>
      <c r="DO45" s="170" t="e">
        <f>SUM(LEN(#REF!)-LEN(SUBSTITUTE(#REF!,"- Correctivo","")))/LEN("- Correctivo")</f>
        <v>#REF!</v>
      </c>
      <c r="DP45" s="170" t="e">
        <f>SUMIFS($DO$12:$DO$99,$A$12:$A$99,A45)</f>
        <v>#REF!</v>
      </c>
      <c r="DQ45" s="170" t="e">
        <f t="shared" si="5"/>
        <v>#REF!</v>
      </c>
      <c r="DR45" s="170" t="e">
        <f>SUMIFS($DQ$12:$DQ$99,$A$12:$A$99,A45)</f>
        <v>#REF!</v>
      </c>
      <c r="DS45" s="170" t="e">
        <f>SUM(LEN(#REF!)-LEN(SUBSTITUTE(#REF!,"- Documentado","")))/LEN("- Documentado")</f>
        <v>#REF!</v>
      </c>
      <c r="DT45" s="170" t="e">
        <f>SUM(LEN(#REF!)-LEN(SUBSTITUTE(#REF!,"- Documentado","")))/LEN("- Documentado")</f>
        <v>#REF!</v>
      </c>
      <c r="DU45" s="170" t="e">
        <f>SUMIFS($DS$12:$DS$99,$A$12:$A$99,A45)+SUMIFS($DT$12:$DT$99,$A$12:$A$99,A45)</f>
        <v>#REF!</v>
      </c>
      <c r="DV45" s="170" t="e">
        <f>SUM(LEN(#REF!)-LEN(SUBSTITUTE(#REF!,"- Continua","")))/LEN("- Continua")</f>
        <v>#REF!</v>
      </c>
      <c r="DW45" s="170" t="e">
        <f>SUM(LEN(#REF!)-LEN(SUBSTITUTE(#REF!,"- Continua","")))/LEN("- Continua")</f>
        <v>#REF!</v>
      </c>
      <c r="DX45" s="170" t="e">
        <f>SUMIFS($DV$12:$DV$99,$A$12:$A$99,A45)+SUMIFS($DW$12:$DW$99,$A$12:$A$99,A45)</f>
        <v>#REF!</v>
      </c>
      <c r="DY45" s="170" t="e">
        <f>SUM(LEN(#REF!)-LEN(SUBSTITUTE(#REF!,"- Con registro","")))/LEN("- Con registro")</f>
        <v>#REF!</v>
      </c>
      <c r="DZ45" s="170" t="e">
        <f>SUM(LEN(#REF!)-LEN(SUBSTITUTE(#REF!,"- Con registro","")))/LEN("- Con registro")</f>
        <v>#REF!</v>
      </c>
      <c r="EA45" s="170" t="e">
        <f>SUMIFS($DY$12:$DY$99,$A$12:$A$99,A45)+SUMIFS($DZ$12:$DZ$99,$A$12:$A$99,A45)</f>
        <v>#REF!</v>
      </c>
      <c r="EB45" s="173" t="e">
        <f t="shared" si="6"/>
        <v>#REF!</v>
      </c>
      <c r="EC45" s="173" t="e">
        <f t="shared" si="7"/>
        <v>#REF!</v>
      </c>
      <c r="ED45" s="215" t="e">
        <f t="shared" si="8"/>
        <v>#REF!</v>
      </c>
      <c r="EE45" s="277" t="e">
        <f t="shared" si="9"/>
        <v>#REF!</v>
      </c>
      <c r="EF45" s="277"/>
      <c r="EG45" s="277"/>
      <c r="EH45" s="277"/>
      <c r="EI45" s="277"/>
      <c r="EJ45" s="277"/>
      <c r="EK45" s="277"/>
      <c r="EL45" s="277"/>
      <c r="EM45" s="277"/>
      <c r="EN45" s="277"/>
      <c r="EP45" s="201" t="str">
        <f t="shared" si="10"/>
        <v/>
      </c>
      <c r="EQ45" s="202" t="str">
        <f t="shared" si="11"/>
        <v/>
      </c>
      <c r="ER45" s="170" t="str">
        <f t="shared" si="12"/>
        <v/>
      </c>
      <c r="ES45" s="170" t="str">
        <f>IF(ER45="","",CONCATENATE("ID_",G45,": ",I45))</f>
        <v/>
      </c>
      <c r="ET45" s="170" t="str">
        <f>IF(ES45="","",CONCATENATE("Ajuste en ",VLOOKUP(EP45,AQ45:BZ45,(MATCH(EP45,AQ45:BZ45,10)+1))," en el Mapa de riesgos de ",A45))</f>
        <v/>
      </c>
      <c r="EU45" s="170" t="str">
        <f>IF(ET45="","",CONCATENATE("Solicitud de cambio realizada y aprobada por la ",L45," a través del Aplicativo DARUMA"))</f>
        <v/>
      </c>
    </row>
    <row r="46" spans="1:151" ht="399.95" customHeight="1" x14ac:dyDescent="0.2">
      <c r="A46" s="206" t="s">
        <v>1602</v>
      </c>
      <c r="B46" s="185" t="s">
        <v>1294</v>
      </c>
      <c r="C46" s="185" t="s">
        <v>1295</v>
      </c>
      <c r="D46" s="206" t="s">
        <v>1597</v>
      </c>
      <c r="E46" s="207" t="s">
        <v>1260</v>
      </c>
      <c r="F46" s="185" t="s">
        <v>1304</v>
      </c>
      <c r="G46" s="207">
        <v>148</v>
      </c>
      <c r="H46" s="207" t="s">
        <v>1823</v>
      </c>
      <c r="I46" s="176" t="s">
        <v>858</v>
      </c>
      <c r="J46" s="206" t="s">
        <v>35</v>
      </c>
      <c r="K46" s="207" t="s">
        <v>576</v>
      </c>
      <c r="L46" s="185" t="s">
        <v>325</v>
      </c>
      <c r="M46" s="191" t="s">
        <v>1305</v>
      </c>
      <c r="N46" s="185" t="s">
        <v>1306</v>
      </c>
      <c r="O46" s="185" t="s">
        <v>859</v>
      </c>
      <c r="P46" s="185" t="s">
        <v>368</v>
      </c>
      <c r="Q46" s="185" t="s">
        <v>332</v>
      </c>
      <c r="R46" s="185" t="s">
        <v>369</v>
      </c>
      <c r="S46" s="185" t="s">
        <v>1640</v>
      </c>
      <c r="T46" s="185" t="s">
        <v>334</v>
      </c>
      <c r="U46" s="208" t="s">
        <v>317</v>
      </c>
      <c r="V46" s="209">
        <v>0.6</v>
      </c>
      <c r="W46" s="208" t="s">
        <v>101</v>
      </c>
      <c r="X46" s="209">
        <v>0.6</v>
      </c>
      <c r="Y46" s="66" t="s">
        <v>84</v>
      </c>
      <c r="Z46" s="185" t="s">
        <v>860</v>
      </c>
      <c r="AA46" s="208" t="s">
        <v>316</v>
      </c>
      <c r="AB46" s="213">
        <v>2.6671679999999996E-2</v>
      </c>
      <c r="AC46" s="208" t="s">
        <v>101</v>
      </c>
      <c r="AD46" s="213">
        <v>0.44999999999999996</v>
      </c>
      <c r="AE46" s="66" t="s">
        <v>84</v>
      </c>
      <c r="AF46" s="185" t="s">
        <v>1307</v>
      </c>
      <c r="AG46" s="206" t="s">
        <v>363</v>
      </c>
      <c r="AH46" s="210" t="s">
        <v>2109</v>
      </c>
      <c r="AI46" s="210" t="s">
        <v>2014</v>
      </c>
      <c r="AJ46" s="210" t="s">
        <v>2029</v>
      </c>
      <c r="AK46" s="210" t="s">
        <v>2094</v>
      </c>
      <c r="AL46" s="210" t="s">
        <v>1992</v>
      </c>
      <c r="AM46" s="210" t="s">
        <v>2018</v>
      </c>
      <c r="AN46" s="185" t="s">
        <v>1609</v>
      </c>
      <c r="AO46" s="185" t="s">
        <v>1600</v>
      </c>
      <c r="AP46" s="185" t="s">
        <v>1610</v>
      </c>
      <c r="AQ46" s="189">
        <v>43593</v>
      </c>
      <c r="AR46" s="190" t="s">
        <v>578</v>
      </c>
      <c r="AS46" s="191" t="s">
        <v>579</v>
      </c>
      <c r="AT46" s="189">
        <v>43784</v>
      </c>
      <c r="AU46" s="187" t="s">
        <v>500</v>
      </c>
      <c r="AV46" s="188" t="s">
        <v>1308</v>
      </c>
      <c r="AW46" s="189">
        <v>43895</v>
      </c>
      <c r="AX46" s="190" t="s">
        <v>522</v>
      </c>
      <c r="AY46" s="191" t="s">
        <v>1309</v>
      </c>
      <c r="AZ46" s="189">
        <v>44062</v>
      </c>
      <c r="BA46" s="187" t="s">
        <v>575</v>
      </c>
      <c r="BB46" s="188" t="s">
        <v>581</v>
      </c>
      <c r="BC46" s="189">
        <v>44102</v>
      </c>
      <c r="BD46" s="190" t="s">
        <v>465</v>
      </c>
      <c r="BE46" s="191" t="s">
        <v>582</v>
      </c>
      <c r="BF46" s="189">
        <v>44169</v>
      </c>
      <c r="BG46" s="187" t="s">
        <v>433</v>
      </c>
      <c r="BH46" s="188" t="s">
        <v>1310</v>
      </c>
      <c r="BI46" s="189">
        <v>44246</v>
      </c>
      <c r="BJ46" s="190" t="s">
        <v>389</v>
      </c>
      <c r="BK46" s="191" t="s">
        <v>1311</v>
      </c>
      <c r="BL46" s="189">
        <v>44316</v>
      </c>
      <c r="BM46" s="187" t="s">
        <v>349</v>
      </c>
      <c r="BN46" s="188" t="s">
        <v>1312</v>
      </c>
      <c r="BO46" s="189">
        <v>44447</v>
      </c>
      <c r="BP46" s="190" t="s">
        <v>389</v>
      </c>
      <c r="BQ46" s="191" t="s">
        <v>1313</v>
      </c>
      <c r="BR46" s="189">
        <v>44536</v>
      </c>
      <c r="BS46" s="187" t="s">
        <v>433</v>
      </c>
      <c r="BT46" s="188" t="s">
        <v>1314</v>
      </c>
      <c r="BU46" s="189">
        <v>44909</v>
      </c>
      <c r="BV46" s="190" t="s">
        <v>584</v>
      </c>
      <c r="BW46" s="193" t="s">
        <v>1315</v>
      </c>
      <c r="BX46" s="189">
        <v>45107</v>
      </c>
      <c r="BY46" s="190" t="s">
        <v>1937</v>
      </c>
      <c r="BZ46" s="192" t="s">
        <v>1942</v>
      </c>
      <c r="CA46" s="2">
        <f>COUNTBLANK(A46:BZ46)</f>
        <v>0</v>
      </c>
      <c r="CB46" s="51" t="s">
        <v>1769</v>
      </c>
      <c r="CC46" s="51" t="s">
        <v>1882</v>
      </c>
      <c r="CD46" s="51" t="s">
        <v>1657</v>
      </c>
      <c r="CE46" s="51" t="s">
        <v>1649</v>
      </c>
      <c r="CF46" s="51" t="s">
        <v>1647</v>
      </c>
      <c r="CG46" s="51" t="s">
        <v>1647</v>
      </c>
      <c r="CH46" s="51" t="s">
        <v>1670</v>
      </c>
      <c r="CI46" s="51" t="s">
        <v>1647</v>
      </c>
      <c r="CJ46" s="51" t="s">
        <v>1675</v>
      </c>
      <c r="CK46" s="51"/>
      <c r="CL46" s="51" t="s">
        <v>1675</v>
      </c>
      <c r="CM46" s="51" t="s">
        <v>1675</v>
      </c>
      <c r="CN46" s="51" t="s">
        <v>1675</v>
      </c>
      <c r="CO46" s="51" t="s">
        <v>1675</v>
      </c>
      <c r="CP46" s="51" t="s">
        <v>1675</v>
      </c>
      <c r="CQ46" s="51" t="s">
        <v>1675</v>
      </c>
      <c r="CR46" s="51" t="s">
        <v>1714</v>
      </c>
      <c r="CS46" s="51" t="s">
        <v>1675</v>
      </c>
      <c r="CT46" s="51" t="s">
        <v>1675</v>
      </c>
      <c r="CU46" s="51" t="s">
        <v>1675</v>
      </c>
      <c r="CV46" s="51" t="s">
        <v>1675</v>
      </c>
      <c r="CW46" s="51" t="s">
        <v>1675</v>
      </c>
      <c r="CX46" s="51" t="s">
        <v>1675</v>
      </c>
      <c r="CZ46" s="174" t="str">
        <f>J46</f>
        <v>Gestión de procesos</v>
      </c>
      <c r="DA46" s="276" t="str">
        <f>I46</f>
        <v>Posibilidad de afectación reputacional por baja disponibilidad de los servicios tecnológicos, debido a errores (Fallas o Deficiencias)  en la administración y gestión de los recursos de infraestructura tecnológica</v>
      </c>
      <c r="DB46" s="276"/>
      <c r="DC46" s="276"/>
      <c r="DD46" s="276"/>
      <c r="DE46" s="276"/>
      <c r="DF46" s="276"/>
      <c r="DG46" s="276"/>
      <c r="DH46" s="174" t="str">
        <f>Y46</f>
        <v>Moderado</v>
      </c>
      <c r="DI46" s="174" t="str">
        <f t="shared" si="13"/>
        <v>Moderado</v>
      </c>
      <c r="DK46" s="170" t="e">
        <f>SUM(LEN(#REF!)-LEN(SUBSTITUTE(#REF!,"- Preventivo","")))/LEN("- Preventivo")</f>
        <v>#REF!</v>
      </c>
      <c r="DL46" s="170" t="e">
        <f>SUMIFS($DK$12:$DK$99,$A$12:$A$99,A46)</f>
        <v>#REF!</v>
      </c>
      <c r="DM46" s="170" t="e">
        <f>SUM(LEN(#REF!)-LEN(SUBSTITUTE(#REF!,"- Detectivo","")))/LEN("- Detectivo")</f>
        <v>#REF!</v>
      </c>
      <c r="DN46" s="170" t="e">
        <f>SUMIFS($DM$12:$DM$99,$A$12:$A$99,A46)</f>
        <v>#REF!</v>
      </c>
      <c r="DO46" s="170" t="e">
        <f>SUM(LEN(#REF!)-LEN(SUBSTITUTE(#REF!,"- Correctivo","")))/LEN("- Correctivo")</f>
        <v>#REF!</v>
      </c>
      <c r="DP46" s="170" t="e">
        <f>SUMIFS($DO$12:$DO$99,$A$12:$A$99,A46)</f>
        <v>#REF!</v>
      </c>
      <c r="DQ46" s="170" t="e">
        <f t="shared" si="5"/>
        <v>#REF!</v>
      </c>
      <c r="DR46" s="170" t="e">
        <f>SUMIFS($DQ$12:$DQ$99,$A$12:$A$99,A46)</f>
        <v>#REF!</v>
      </c>
      <c r="DS46" s="170" t="e">
        <f>SUM(LEN(#REF!)-LEN(SUBSTITUTE(#REF!,"- Documentado","")))/LEN("- Documentado")</f>
        <v>#REF!</v>
      </c>
      <c r="DT46" s="170" t="e">
        <f>SUM(LEN(#REF!)-LEN(SUBSTITUTE(#REF!,"- Documentado","")))/LEN("- Documentado")</f>
        <v>#REF!</v>
      </c>
      <c r="DU46" s="170" t="e">
        <f>SUMIFS($DS$12:$DS$99,$A$12:$A$99,A46)+SUMIFS($DT$12:$DT$99,$A$12:$A$99,A46)</f>
        <v>#REF!</v>
      </c>
      <c r="DV46" s="170" t="e">
        <f>SUM(LEN(#REF!)-LEN(SUBSTITUTE(#REF!,"- Continua","")))/LEN("- Continua")</f>
        <v>#REF!</v>
      </c>
      <c r="DW46" s="170" t="e">
        <f>SUM(LEN(#REF!)-LEN(SUBSTITUTE(#REF!,"- Continua","")))/LEN("- Continua")</f>
        <v>#REF!</v>
      </c>
      <c r="DX46" s="170" t="e">
        <f>SUMIFS($DV$12:$DV$99,$A$12:$A$99,A46)+SUMIFS($DW$12:$DW$99,$A$12:$A$99,A46)</f>
        <v>#REF!</v>
      </c>
      <c r="DY46" s="170" t="e">
        <f>SUM(LEN(#REF!)-LEN(SUBSTITUTE(#REF!,"- Con registro","")))/LEN("- Con registro")</f>
        <v>#REF!</v>
      </c>
      <c r="DZ46" s="170" t="e">
        <f>SUM(LEN(#REF!)-LEN(SUBSTITUTE(#REF!,"- Con registro","")))/LEN("- Con registro")</f>
        <v>#REF!</v>
      </c>
      <c r="EA46" s="170" t="e">
        <f>SUMIFS($DY$12:$DY$99,$A$12:$A$99,A46)+SUMIFS($DZ$12:$DZ$99,$A$12:$A$99,A46)</f>
        <v>#REF!</v>
      </c>
      <c r="EB46" s="173" t="e">
        <f t="shared" si="6"/>
        <v>#REF!</v>
      </c>
      <c r="EC46" s="173" t="e">
        <f t="shared" si="7"/>
        <v>#REF!</v>
      </c>
      <c r="ED46" s="215" t="e">
        <f t="shared" si="8"/>
        <v>#REF!</v>
      </c>
      <c r="EE46" s="277" t="e">
        <f t="shared" si="9"/>
        <v>#REF!</v>
      </c>
      <c r="EF46" s="277"/>
      <c r="EG46" s="277"/>
      <c r="EH46" s="277"/>
      <c r="EI46" s="277"/>
      <c r="EJ46" s="277"/>
      <c r="EK46" s="277"/>
      <c r="EL46" s="277"/>
      <c r="EM46" s="277"/>
      <c r="EN46" s="277"/>
      <c r="EP46" s="201" t="str">
        <f t="shared" si="10"/>
        <v/>
      </c>
      <c r="EQ46" s="202" t="str">
        <f t="shared" si="11"/>
        <v/>
      </c>
      <c r="ER46" s="170" t="str">
        <f t="shared" si="12"/>
        <v/>
      </c>
      <c r="ES46" s="170" t="str">
        <f>IF(ER46="","",CONCATENATE("ID_",G46,": ",I46))</f>
        <v/>
      </c>
      <c r="ET46" s="170" t="str">
        <f>IF(ES46="","",CONCATENATE("Ajuste en ",VLOOKUP(EP46,AQ46:BZ46,(MATCH(EP46,AQ46:BZ46,10)+1))," en el Mapa de riesgos de ",A46))</f>
        <v/>
      </c>
      <c r="EU46" s="170" t="str">
        <f>IF(ET46="","",CONCATENATE("Solicitud de cambio realizada y aprobada por la ",L46," a través del Aplicativo DARUMA"))</f>
        <v/>
      </c>
    </row>
    <row r="47" spans="1:151" ht="399.95" customHeight="1" x14ac:dyDescent="0.2">
      <c r="A47" s="206" t="s">
        <v>1602</v>
      </c>
      <c r="B47" s="185" t="s">
        <v>1294</v>
      </c>
      <c r="C47" s="185" t="s">
        <v>1295</v>
      </c>
      <c r="D47" s="206" t="s">
        <v>1597</v>
      </c>
      <c r="E47" s="207" t="s">
        <v>1260</v>
      </c>
      <c r="F47" s="185" t="s">
        <v>1316</v>
      </c>
      <c r="G47" s="207">
        <v>149</v>
      </c>
      <c r="H47" s="207" t="s">
        <v>1824</v>
      </c>
      <c r="I47" s="176" t="s">
        <v>585</v>
      </c>
      <c r="J47" s="206" t="s">
        <v>35</v>
      </c>
      <c r="K47" s="207" t="s">
        <v>365</v>
      </c>
      <c r="L47" s="185" t="s">
        <v>325</v>
      </c>
      <c r="M47" s="191" t="s">
        <v>586</v>
      </c>
      <c r="N47" s="185" t="s">
        <v>583</v>
      </c>
      <c r="O47" s="185" t="s">
        <v>587</v>
      </c>
      <c r="P47" s="185" t="s">
        <v>331</v>
      </c>
      <c r="Q47" s="185" t="s">
        <v>332</v>
      </c>
      <c r="R47" s="185" t="s">
        <v>369</v>
      </c>
      <c r="S47" s="185" t="s">
        <v>1638</v>
      </c>
      <c r="T47" s="210" t="s">
        <v>360</v>
      </c>
      <c r="U47" s="208" t="s">
        <v>314</v>
      </c>
      <c r="V47" s="209">
        <v>0.4</v>
      </c>
      <c r="W47" s="208" t="s">
        <v>121</v>
      </c>
      <c r="X47" s="209">
        <v>0.4</v>
      </c>
      <c r="Y47" s="66" t="s">
        <v>84</v>
      </c>
      <c r="Z47" s="185" t="s">
        <v>588</v>
      </c>
      <c r="AA47" s="208" t="s">
        <v>316</v>
      </c>
      <c r="AB47" s="213">
        <v>0.1008</v>
      </c>
      <c r="AC47" s="208" t="s">
        <v>121</v>
      </c>
      <c r="AD47" s="213">
        <v>0.30000000000000004</v>
      </c>
      <c r="AE47" s="66" t="s">
        <v>271</v>
      </c>
      <c r="AF47" s="185" t="s">
        <v>1317</v>
      </c>
      <c r="AG47" s="206" t="s">
        <v>337</v>
      </c>
      <c r="AH47" s="185" t="s">
        <v>1973</v>
      </c>
      <c r="AI47" s="185" t="s">
        <v>1973</v>
      </c>
      <c r="AJ47" s="185" t="s">
        <v>1973</v>
      </c>
      <c r="AK47" s="185" t="s">
        <v>1973</v>
      </c>
      <c r="AL47" s="185" t="s">
        <v>1973</v>
      </c>
      <c r="AM47" s="185" t="s">
        <v>1973</v>
      </c>
      <c r="AN47" s="185" t="s">
        <v>1611</v>
      </c>
      <c r="AO47" s="185" t="s">
        <v>1612</v>
      </c>
      <c r="AP47" s="185" t="s">
        <v>1613</v>
      </c>
      <c r="AQ47" s="186">
        <v>43350</v>
      </c>
      <c r="AR47" s="187" t="s">
        <v>338</v>
      </c>
      <c r="AS47" s="188" t="s">
        <v>823</v>
      </c>
      <c r="AT47" s="189">
        <v>43593</v>
      </c>
      <c r="AU47" s="190" t="s">
        <v>584</v>
      </c>
      <c r="AV47" s="191" t="s">
        <v>1318</v>
      </c>
      <c r="AW47" s="189">
        <v>43784</v>
      </c>
      <c r="AX47" s="187" t="s">
        <v>575</v>
      </c>
      <c r="AY47" s="188" t="s">
        <v>1319</v>
      </c>
      <c r="AZ47" s="189">
        <v>43895</v>
      </c>
      <c r="BA47" s="190" t="s">
        <v>389</v>
      </c>
      <c r="BB47" s="191" t="s">
        <v>1320</v>
      </c>
      <c r="BC47" s="189">
        <v>44062</v>
      </c>
      <c r="BD47" s="187" t="s">
        <v>344</v>
      </c>
      <c r="BE47" s="188" t="s">
        <v>589</v>
      </c>
      <c r="BF47" s="189">
        <v>44169</v>
      </c>
      <c r="BG47" s="190" t="s">
        <v>342</v>
      </c>
      <c r="BH47" s="191" t="s">
        <v>590</v>
      </c>
      <c r="BI47" s="189">
        <v>44246</v>
      </c>
      <c r="BJ47" s="187" t="s">
        <v>349</v>
      </c>
      <c r="BK47" s="188" t="s">
        <v>1321</v>
      </c>
      <c r="BL47" s="189">
        <v>44442</v>
      </c>
      <c r="BM47" s="190" t="s">
        <v>346</v>
      </c>
      <c r="BN47" s="191" t="s">
        <v>1322</v>
      </c>
      <c r="BO47" s="189">
        <v>44545</v>
      </c>
      <c r="BP47" s="187" t="s">
        <v>338</v>
      </c>
      <c r="BQ47" s="188" t="s">
        <v>1323</v>
      </c>
      <c r="BR47" s="189">
        <v>44909</v>
      </c>
      <c r="BS47" s="190" t="s">
        <v>344</v>
      </c>
      <c r="BT47" s="191" t="s">
        <v>1254</v>
      </c>
      <c r="BU47" s="189" t="s">
        <v>352</v>
      </c>
      <c r="BV47" s="187" t="s">
        <v>353</v>
      </c>
      <c r="BW47" s="188" t="s">
        <v>352</v>
      </c>
      <c r="BX47" s="189" t="s">
        <v>352</v>
      </c>
      <c r="BY47" s="190" t="s">
        <v>353</v>
      </c>
      <c r="BZ47" s="192" t="s">
        <v>352</v>
      </c>
      <c r="CA47" s="2">
        <f>COUNTBLANK(A47:BZ47)</f>
        <v>4</v>
      </c>
      <c r="CB47" s="51" t="s">
        <v>1769</v>
      </c>
      <c r="CC47" s="51" t="s">
        <v>1882</v>
      </c>
      <c r="CD47" s="51" t="s">
        <v>1657</v>
      </c>
      <c r="CE47" s="51" t="s">
        <v>1649</v>
      </c>
      <c r="CF47" s="51" t="s">
        <v>1647</v>
      </c>
      <c r="CG47" s="51" t="s">
        <v>1647</v>
      </c>
      <c r="CH47" s="51" t="s">
        <v>1670</v>
      </c>
      <c r="CI47" s="51" t="s">
        <v>1647</v>
      </c>
      <c r="CJ47" s="51" t="s">
        <v>1675</v>
      </c>
      <c r="CK47" s="51"/>
      <c r="CL47" s="51" t="s">
        <v>1675</v>
      </c>
      <c r="CM47" s="51" t="s">
        <v>1675</v>
      </c>
      <c r="CN47" s="51" t="s">
        <v>1675</v>
      </c>
      <c r="CO47" s="51" t="s">
        <v>1890</v>
      </c>
      <c r="CP47" s="51" t="s">
        <v>1675</v>
      </c>
      <c r="CQ47" s="51" t="s">
        <v>1890</v>
      </c>
      <c r="CR47" s="51" t="s">
        <v>1715</v>
      </c>
      <c r="CS47" s="51" t="s">
        <v>1675</v>
      </c>
      <c r="CT47" s="51" t="s">
        <v>1675</v>
      </c>
      <c r="CU47" s="51" t="s">
        <v>1675</v>
      </c>
      <c r="CV47" s="51" t="s">
        <v>1675</v>
      </c>
      <c r="CW47" s="51" t="s">
        <v>1675</v>
      </c>
      <c r="CX47" s="51" t="s">
        <v>1675</v>
      </c>
      <c r="CZ47" s="174" t="str">
        <f>J47</f>
        <v>Gestión de procesos</v>
      </c>
      <c r="DA47" s="276" t="str">
        <f>I47</f>
        <v>Posibilidad de afectación reputacional por hallazgos de auditoría interna o externa, debido a supervisión inadecuada en el desarrollo de soluciones tecnológicas</v>
      </c>
      <c r="DB47" s="276"/>
      <c r="DC47" s="276"/>
      <c r="DD47" s="276"/>
      <c r="DE47" s="276"/>
      <c r="DF47" s="276"/>
      <c r="DG47" s="276"/>
      <c r="DH47" s="174" t="str">
        <f>Y47</f>
        <v>Moderado</v>
      </c>
      <c r="DI47" s="174" t="str">
        <f t="shared" si="13"/>
        <v>Bajo</v>
      </c>
      <c r="DK47" s="170" t="e">
        <f>SUM(LEN(#REF!)-LEN(SUBSTITUTE(#REF!,"- Preventivo","")))/LEN("- Preventivo")</f>
        <v>#REF!</v>
      </c>
      <c r="DL47" s="170" t="e">
        <f>SUMIFS($DK$12:$DK$99,$A$12:$A$99,A47)</f>
        <v>#REF!</v>
      </c>
      <c r="DM47" s="170" t="e">
        <f>SUM(LEN(#REF!)-LEN(SUBSTITUTE(#REF!,"- Detectivo","")))/LEN("- Detectivo")</f>
        <v>#REF!</v>
      </c>
      <c r="DN47" s="170" t="e">
        <f>SUMIFS($DM$12:$DM$99,$A$12:$A$99,A47)</f>
        <v>#REF!</v>
      </c>
      <c r="DO47" s="170" t="e">
        <f>SUM(LEN(#REF!)-LEN(SUBSTITUTE(#REF!,"- Correctivo","")))/LEN("- Correctivo")</f>
        <v>#REF!</v>
      </c>
      <c r="DP47" s="170" t="e">
        <f>SUMIFS($DO$12:$DO$99,$A$12:$A$99,A47)</f>
        <v>#REF!</v>
      </c>
      <c r="DQ47" s="170" t="e">
        <f t="shared" si="5"/>
        <v>#REF!</v>
      </c>
      <c r="DR47" s="170" t="e">
        <f>SUMIFS($DQ$12:$DQ$99,$A$12:$A$99,A47)</f>
        <v>#REF!</v>
      </c>
      <c r="DS47" s="170" t="e">
        <f>SUM(LEN(#REF!)-LEN(SUBSTITUTE(#REF!,"- Documentado","")))/LEN("- Documentado")</f>
        <v>#REF!</v>
      </c>
      <c r="DT47" s="170" t="e">
        <f>SUM(LEN(#REF!)-LEN(SUBSTITUTE(#REF!,"- Documentado","")))/LEN("- Documentado")</f>
        <v>#REF!</v>
      </c>
      <c r="DU47" s="170" t="e">
        <f>SUMIFS($DS$12:$DS$99,$A$12:$A$99,A47)+SUMIFS($DT$12:$DT$99,$A$12:$A$99,A47)</f>
        <v>#REF!</v>
      </c>
      <c r="DV47" s="170" t="e">
        <f>SUM(LEN(#REF!)-LEN(SUBSTITUTE(#REF!,"- Continua","")))/LEN("- Continua")</f>
        <v>#REF!</v>
      </c>
      <c r="DW47" s="170" t="e">
        <f>SUM(LEN(#REF!)-LEN(SUBSTITUTE(#REF!,"- Continua","")))/LEN("- Continua")</f>
        <v>#REF!</v>
      </c>
      <c r="DX47" s="170" t="e">
        <f>SUMIFS($DV$12:$DV$99,$A$12:$A$99,A47)+SUMIFS($DW$12:$DW$99,$A$12:$A$99,A47)</f>
        <v>#REF!</v>
      </c>
      <c r="DY47" s="170" t="e">
        <f>SUM(LEN(#REF!)-LEN(SUBSTITUTE(#REF!,"- Con registro","")))/LEN("- Con registro")</f>
        <v>#REF!</v>
      </c>
      <c r="DZ47" s="170" t="e">
        <f>SUM(LEN(#REF!)-LEN(SUBSTITUTE(#REF!,"- Con registro","")))/LEN("- Con registro")</f>
        <v>#REF!</v>
      </c>
      <c r="EA47" s="170" t="e">
        <f>SUMIFS($DY$12:$DY$99,$A$12:$A$99,A47)+SUMIFS($DZ$12:$DZ$99,$A$12:$A$99,A47)</f>
        <v>#REF!</v>
      </c>
      <c r="EB47" s="173" t="e">
        <f t="shared" si="6"/>
        <v>#REF!</v>
      </c>
      <c r="EC47" s="173" t="e">
        <f t="shared" si="7"/>
        <v>#REF!</v>
      </c>
      <c r="ED47" s="215" t="e">
        <f t="shared" si="8"/>
        <v>#REF!</v>
      </c>
      <c r="EE47" s="277" t="e">
        <f t="shared" si="9"/>
        <v>#REF!</v>
      </c>
      <c r="EF47" s="277"/>
      <c r="EG47" s="277"/>
      <c r="EH47" s="277"/>
      <c r="EI47" s="277"/>
      <c r="EJ47" s="277"/>
      <c r="EK47" s="277"/>
      <c r="EL47" s="277"/>
      <c r="EM47" s="277"/>
      <c r="EN47" s="277"/>
      <c r="EP47" s="201" t="str">
        <f t="shared" si="10"/>
        <v/>
      </c>
      <c r="EQ47" s="202" t="str">
        <f t="shared" si="11"/>
        <v/>
      </c>
      <c r="ER47" s="170" t="str">
        <f t="shared" si="12"/>
        <v/>
      </c>
      <c r="ES47" s="170" t="str">
        <f>IF(ER47="","",CONCATENATE("ID_",G47,": ",I47))</f>
        <v/>
      </c>
      <c r="ET47" s="170" t="str">
        <f>IF(ES47="","",CONCATENATE("Ajuste en ",VLOOKUP(EP47,AQ47:BZ47,(MATCH(EP47,AQ47:BZ47,10)+1))," en el Mapa de riesgos de ",A47))</f>
        <v/>
      </c>
      <c r="EU47" s="170" t="str">
        <f>IF(ET47="","",CONCATENATE("Solicitud de cambio realizada y aprobada por la ",L47," a través del Aplicativo DARUMA"))</f>
        <v/>
      </c>
    </row>
    <row r="48" spans="1:151" ht="399.95" customHeight="1" x14ac:dyDescent="0.2">
      <c r="A48" s="206" t="s">
        <v>1602</v>
      </c>
      <c r="B48" s="185" t="s">
        <v>1294</v>
      </c>
      <c r="C48" s="185" t="s">
        <v>1295</v>
      </c>
      <c r="D48" s="206" t="s">
        <v>1597</v>
      </c>
      <c r="E48" s="207" t="s">
        <v>1260</v>
      </c>
      <c r="F48" s="185" t="s">
        <v>1324</v>
      </c>
      <c r="G48" s="207">
        <v>150</v>
      </c>
      <c r="H48" s="207" t="s">
        <v>1825</v>
      </c>
      <c r="I48" s="176" t="s">
        <v>914</v>
      </c>
      <c r="J48" s="206" t="s">
        <v>35</v>
      </c>
      <c r="K48" s="207" t="s">
        <v>365</v>
      </c>
      <c r="L48" s="185" t="s">
        <v>1644</v>
      </c>
      <c r="M48" s="191" t="s">
        <v>1325</v>
      </c>
      <c r="N48" s="185" t="s">
        <v>915</v>
      </c>
      <c r="O48" s="185" t="s">
        <v>916</v>
      </c>
      <c r="P48" s="185" t="s">
        <v>368</v>
      </c>
      <c r="Q48" s="185" t="s">
        <v>332</v>
      </c>
      <c r="R48" s="185" t="s">
        <v>369</v>
      </c>
      <c r="S48" s="185" t="s">
        <v>1638</v>
      </c>
      <c r="T48" s="185" t="s">
        <v>360</v>
      </c>
      <c r="U48" s="208" t="s">
        <v>317</v>
      </c>
      <c r="V48" s="209">
        <v>0.6</v>
      </c>
      <c r="W48" s="208" t="s">
        <v>121</v>
      </c>
      <c r="X48" s="209">
        <v>0.4</v>
      </c>
      <c r="Y48" s="66" t="s">
        <v>84</v>
      </c>
      <c r="Z48" s="185" t="s">
        <v>917</v>
      </c>
      <c r="AA48" s="208" t="s">
        <v>316</v>
      </c>
      <c r="AB48" s="213">
        <v>0.1512</v>
      </c>
      <c r="AC48" s="208" t="s">
        <v>121</v>
      </c>
      <c r="AD48" s="213">
        <v>0.22500000000000003</v>
      </c>
      <c r="AE48" s="66" t="s">
        <v>271</v>
      </c>
      <c r="AF48" s="185" t="s">
        <v>676</v>
      </c>
      <c r="AG48" s="206" t="s">
        <v>337</v>
      </c>
      <c r="AH48" s="185" t="s">
        <v>1973</v>
      </c>
      <c r="AI48" s="185" t="s">
        <v>1973</v>
      </c>
      <c r="AJ48" s="185" t="s">
        <v>1973</v>
      </c>
      <c r="AK48" s="185" t="s">
        <v>1973</v>
      </c>
      <c r="AL48" s="185" t="s">
        <v>1973</v>
      </c>
      <c r="AM48" s="185" t="s">
        <v>1973</v>
      </c>
      <c r="AN48" s="185" t="s">
        <v>1614</v>
      </c>
      <c r="AO48" s="185" t="s">
        <v>1615</v>
      </c>
      <c r="AP48" s="185" t="s">
        <v>1616</v>
      </c>
      <c r="AQ48" s="186">
        <v>43350</v>
      </c>
      <c r="AR48" s="187" t="s">
        <v>338</v>
      </c>
      <c r="AS48" s="188" t="s">
        <v>405</v>
      </c>
      <c r="AT48" s="189">
        <v>43593</v>
      </c>
      <c r="AU48" s="190" t="s">
        <v>433</v>
      </c>
      <c r="AV48" s="191" t="s">
        <v>801</v>
      </c>
      <c r="AW48" s="189">
        <v>43783</v>
      </c>
      <c r="AX48" s="187" t="s">
        <v>338</v>
      </c>
      <c r="AY48" s="188" t="s">
        <v>1326</v>
      </c>
      <c r="AZ48" s="189">
        <v>43914</v>
      </c>
      <c r="BA48" s="190" t="s">
        <v>338</v>
      </c>
      <c r="BB48" s="191" t="s">
        <v>1327</v>
      </c>
      <c r="BC48" s="189">
        <v>44074</v>
      </c>
      <c r="BD48" s="187" t="s">
        <v>375</v>
      </c>
      <c r="BE48" s="188" t="s">
        <v>918</v>
      </c>
      <c r="BF48" s="189">
        <v>44168</v>
      </c>
      <c r="BG48" s="190" t="s">
        <v>465</v>
      </c>
      <c r="BH48" s="191" t="s">
        <v>920</v>
      </c>
      <c r="BI48" s="189">
        <v>44249</v>
      </c>
      <c r="BJ48" s="187" t="s">
        <v>338</v>
      </c>
      <c r="BK48" s="188" t="s">
        <v>1328</v>
      </c>
      <c r="BL48" s="189">
        <v>44540</v>
      </c>
      <c r="BM48" s="190" t="s">
        <v>338</v>
      </c>
      <c r="BN48" s="191" t="s">
        <v>919</v>
      </c>
      <c r="BO48" s="189">
        <v>44909</v>
      </c>
      <c r="BP48" s="187" t="s">
        <v>687</v>
      </c>
      <c r="BQ48" s="188" t="s">
        <v>1329</v>
      </c>
      <c r="BR48" s="189">
        <v>45063</v>
      </c>
      <c r="BS48" s="190" t="s">
        <v>1910</v>
      </c>
      <c r="BT48" s="191" t="s">
        <v>1939</v>
      </c>
      <c r="BU48" s="189" t="s">
        <v>352</v>
      </c>
      <c r="BV48" s="187" t="s">
        <v>353</v>
      </c>
      <c r="BW48" s="188" t="s">
        <v>352</v>
      </c>
      <c r="BX48" s="189" t="s">
        <v>352</v>
      </c>
      <c r="BY48" s="190" t="s">
        <v>353</v>
      </c>
      <c r="BZ48" s="192" t="s">
        <v>352</v>
      </c>
      <c r="CA48" s="2">
        <f>COUNTBLANK(A48:BZ48)</f>
        <v>4</v>
      </c>
      <c r="CB48" s="51" t="s">
        <v>1878</v>
      </c>
      <c r="CC48" s="51" t="s">
        <v>1770</v>
      </c>
      <c r="CD48" s="51" t="s">
        <v>1657</v>
      </c>
      <c r="CE48" s="51" t="s">
        <v>1649</v>
      </c>
      <c r="CF48" s="51" t="s">
        <v>1647</v>
      </c>
      <c r="CG48" s="51" t="s">
        <v>1647</v>
      </c>
      <c r="CH48" s="51" t="s">
        <v>1670</v>
      </c>
      <c r="CI48" s="51" t="s">
        <v>1647</v>
      </c>
      <c r="CJ48" s="51" t="s">
        <v>1675</v>
      </c>
      <c r="CK48" s="51"/>
      <c r="CL48" s="51" t="s">
        <v>1675</v>
      </c>
      <c r="CM48" s="51" t="s">
        <v>1675</v>
      </c>
      <c r="CN48" s="51" t="s">
        <v>1675</v>
      </c>
      <c r="CO48" s="51" t="s">
        <v>1890</v>
      </c>
      <c r="CP48" s="51" t="s">
        <v>1675</v>
      </c>
      <c r="CQ48" s="51" t="s">
        <v>1890</v>
      </c>
      <c r="CR48" s="51" t="s">
        <v>1717</v>
      </c>
      <c r="CS48" s="51" t="s">
        <v>1675</v>
      </c>
      <c r="CT48" s="51" t="s">
        <v>1675</v>
      </c>
      <c r="CU48" s="51" t="s">
        <v>1675</v>
      </c>
      <c r="CV48" s="51" t="s">
        <v>1675</v>
      </c>
      <c r="CW48" s="51" t="s">
        <v>1675</v>
      </c>
      <c r="CX48" s="51" t="s">
        <v>1675</v>
      </c>
      <c r="CZ48" s="174" t="str">
        <f>J48</f>
        <v>Gestión de procesos</v>
      </c>
      <c r="DA48" s="276" t="str">
        <f>I48</f>
        <v>Posibilidad de afectación reputacional por incumplimiento en la entrega de comunicaciones oficiales y tramite de actos administrativos, debido a errores (fallas o deficiencias) en la gestión, trámite y/o expedición de los mismos</v>
      </c>
      <c r="DB48" s="276"/>
      <c r="DC48" s="276"/>
      <c r="DD48" s="276"/>
      <c r="DE48" s="276"/>
      <c r="DF48" s="276"/>
      <c r="DG48" s="276"/>
      <c r="DH48" s="174" t="str">
        <f>Y48</f>
        <v>Moderado</v>
      </c>
      <c r="DI48" s="174" t="str">
        <f t="shared" si="13"/>
        <v>Bajo</v>
      </c>
      <c r="DK48" s="170" t="e">
        <f>SUM(LEN(#REF!)-LEN(SUBSTITUTE(#REF!,"- Preventivo","")))/LEN("- Preventivo")</f>
        <v>#REF!</v>
      </c>
      <c r="DL48" s="170" t="e">
        <f>SUMIFS($DK$12:$DK$99,$A$12:$A$99,A48)</f>
        <v>#REF!</v>
      </c>
      <c r="DM48" s="170" t="e">
        <f>SUM(LEN(#REF!)-LEN(SUBSTITUTE(#REF!,"- Detectivo","")))/LEN("- Detectivo")</f>
        <v>#REF!</v>
      </c>
      <c r="DN48" s="170" t="e">
        <f>SUMIFS($DM$12:$DM$99,$A$12:$A$99,A48)</f>
        <v>#REF!</v>
      </c>
      <c r="DO48" s="170" t="e">
        <f>SUM(LEN(#REF!)-LEN(SUBSTITUTE(#REF!,"- Correctivo","")))/LEN("- Correctivo")</f>
        <v>#REF!</v>
      </c>
      <c r="DP48" s="170" t="e">
        <f>SUMIFS($DO$12:$DO$99,$A$12:$A$99,A48)</f>
        <v>#REF!</v>
      </c>
      <c r="DQ48" s="170" t="e">
        <f t="shared" si="5"/>
        <v>#REF!</v>
      </c>
      <c r="DR48" s="170" t="e">
        <f>SUMIFS($DQ$12:$DQ$99,$A$12:$A$99,A48)</f>
        <v>#REF!</v>
      </c>
      <c r="DS48" s="170" t="e">
        <f>SUM(LEN(#REF!)-LEN(SUBSTITUTE(#REF!,"- Documentado","")))/LEN("- Documentado")</f>
        <v>#REF!</v>
      </c>
      <c r="DT48" s="170" t="e">
        <f>SUM(LEN(#REF!)-LEN(SUBSTITUTE(#REF!,"- Documentado","")))/LEN("- Documentado")</f>
        <v>#REF!</v>
      </c>
      <c r="DU48" s="170" t="e">
        <f>SUMIFS($DS$12:$DS$99,$A$12:$A$99,A48)+SUMIFS($DT$12:$DT$99,$A$12:$A$99,A48)</f>
        <v>#REF!</v>
      </c>
      <c r="DV48" s="170" t="e">
        <f>SUM(LEN(#REF!)-LEN(SUBSTITUTE(#REF!,"- Continua","")))/LEN("- Continua")</f>
        <v>#REF!</v>
      </c>
      <c r="DW48" s="170" t="e">
        <f>SUM(LEN(#REF!)-LEN(SUBSTITUTE(#REF!,"- Continua","")))/LEN("- Continua")</f>
        <v>#REF!</v>
      </c>
      <c r="DX48" s="170" t="e">
        <f>SUMIFS($DV$12:$DV$99,$A$12:$A$99,A48)+SUMIFS($DW$12:$DW$99,$A$12:$A$99,A48)</f>
        <v>#REF!</v>
      </c>
      <c r="DY48" s="170" t="e">
        <f>SUM(LEN(#REF!)-LEN(SUBSTITUTE(#REF!,"- Con registro","")))/LEN("- Con registro")</f>
        <v>#REF!</v>
      </c>
      <c r="DZ48" s="170" t="e">
        <f>SUM(LEN(#REF!)-LEN(SUBSTITUTE(#REF!,"- Con registro","")))/LEN("- Con registro")</f>
        <v>#REF!</v>
      </c>
      <c r="EA48" s="170" t="e">
        <f>SUMIFS($DY$12:$DY$99,$A$12:$A$99,A48)+SUMIFS($DZ$12:$DZ$99,$A$12:$A$99,A48)</f>
        <v>#REF!</v>
      </c>
      <c r="EB48" s="173" t="e">
        <f t="shared" si="6"/>
        <v>#REF!</v>
      </c>
      <c r="EC48" s="173" t="e">
        <f t="shared" si="7"/>
        <v>#REF!</v>
      </c>
      <c r="ED48" s="215" t="e">
        <f t="shared" si="8"/>
        <v>#REF!</v>
      </c>
      <c r="EE48" s="277" t="e">
        <f t="shared" si="9"/>
        <v>#REF!</v>
      </c>
      <c r="EF48" s="277"/>
      <c r="EG48" s="277"/>
      <c r="EH48" s="277"/>
      <c r="EI48" s="277"/>
      <c r="EJ48" s="277"/>
      <c r="EK48" s="277"/>
      <c r="EL48" s="277"/>
      <c r="EM48" s="277"/>
      <c r="EN48" s="277"/>
      <c r="EP48" s="201" t="str">
        <f t="shared" si="10"/>
        <v/>
      </c>
      <c r="EQ48" s="202" t="str">
        <f t="shared" si="11"/>
        <v/>
      </c>
      <c r="ER48" s="170" t="str">
        <f t="shared" si="12"/>
        <v/>
      </c>
      <c r="ES48" s="170" t="str">
        <f>IF(ER48="","",CONCATENATE("ID_",G48,": ",I48))</f>
        <v/>
      </c>
      <c r="ET48" s="170" t="str">
        <f>IF(ES48="","",CONCATENATE("Ajuste en ",VLOOKUP(EP48,AQ48:BZ48,(MATCH(EP48,AQ48:BZ48,10)+1))," en el Mapa de riesgos de ",A48))</f>
        <v/>
      </c>
      <c r="EU48" s="170" t="str">
        <f>IF(ET48="","",CONCATENATE("Solicitud de cambio realizada y aprobada por la ",L48," a través del Aplicativo DARUMA"))</f>
        <v/>
      </c>
    </row>
    <row r="49" spans="1:151" ht="399.95" customHeight="1" x14ac:dyDescent="0.2">
      <c r="A49" s="206" t="s">
        <v>1602</v>
      </c>
      <c r="B49" s="185" t="s">
        <v>1294</v>
      </c>
      <c r="C49" s="185" t="s">
        <v>1295</v>
      </c>
      <c r="D49" s="206" t="s">
        <v>1597</v>
      </c>
      <c r="E49" s="207" t="s">
        <v>1260</v>
      </c>
      <c r="F49" s="185" t="s">
        <v>2118</v>
      </c>
      <c r="G49" s="207">
        <v>151</v>
      </c>
      <c r="H49" s="207" t="s">
        <v>1826</v>
      </c>
      <c r="I49" s="176" t="s">
        <v>1645</v>
      </c>
      <c r="J49" s="206" t="s">
        <v>35</v>
      </c>
      <c r="K49" s="207" t="s">
        <v>365</v>
      </c>
      <c r="L49" s="185" t="s">
        <v>1644</v>
      </c>
      <c r="M49" s="191" t="s">
        <v>1330</v>
      </c>
      <c r="N49" s="185" t="s">
        <v>922</v>
      </c>
      <c r="O49" s="185" t="s">
        <v>1331</v>
      </c>
      <c r="P49" s="185" t="s">
        <v>368</v>
      </c>
      <c r="Q49" s="185" t="s">
        <v>332</v>
      </c>
      <c r="R49" s="185" t="s">
        <v>369</v>
      </c>
      <c r="S49" s="185" t="s">
        <v>1639</v>
      </c>
      <c r="T49" s="185" t="s">
        <v>428</v>
      </c>
      <c r="U49" s="208" t="s">
        <v>317</v>
      </c>
      <c r="V49" s="209">
        <v>0.6</v>
      </c>
      <c r="W49" s="208" t="s">
        <v>121</v>
      </c>
      <c r="X49" s="209">
        <v>0.4</v>
      </c>
      <c r="Y49" s="66" t="s">
        <v>84</v>
      </c>
      <c r="Z49" s="185" t="s">
        <v>917</v>
      </c>
      <c r="AA49" s="208" t="s">
        <v>316</v>
      </c>
      <c r="AB49" s="213">
        <v>0.1512</v>
      </c>
      <c r="AC49" s="208" t="s">
        <v>315</v>
      </c>
      <c r="AD49" s="213">
        <v>0.16875000000000001</v>
      </c>
      <c r="AE49" s="66" t="s">
        <v>271</v>
      </c>
      <c r="AF49" s="185" t="s">
        <v>669</v>
      </c>
      <c r="AG49" s="206" t="s">
        <v>337</v>
      </c>
      <c r="AH49" s="185" t="s">
        <v>1973</v>
      </c>
      <c r="AI49" s="185" t="s">
        <v>1973</v>
      </c>
      <c r="AJ49" s="185" t="s">
        <v>1973</v>
      </c>
      <c r="AK49" s="185" t="s">
        <v>1973</v>
      </c>
      <c r="AL49" s="185" t="s">
        <v>1973</v>
      </c>
      <c r="AM49" s="185" t="s">
        <v>1973</v>
      </c>
      <c r="AN49" s="185" t="s">
        <v>1617</v>
      </c>
      <c r="AO49" s="185" t="s">
        <v>1618</v>
      </c>
      <c r="AP49" s="185" t="s">
        <v>1619</v>
      </c>
      <c r="AQ49" s="186">
        <v>43350</v>
      </c>
      <c r="AR49" s="187" t="s">
        <v>338</v>
      </c>
      <c r="AS49" s="188" t="s">
        <v>405</v>
      </c>
      <c r="AT49" s="189">
        <v>43593</v>
      </c>
      <c r="AU49" s="190" t="s">
        <v>338</v>
      </c>
      <c r="AV49" s="191" t="s">
        <v>801</v>
      </c>
      <c r="AW49" s="189">
        <v>43783</v>
      </c>
      <c r="AX49" s="187" t="s">
        <v>338</v>
      </c>
      <c r="AY49" s="188" t="s">
        <v>1332</v>
      </c>
      <c r="AZ49" s="189">
        <v>43914</v>
      </c>
      <c r="BA49" s="190" t="s">
        <v>389</v>
      </c>
      <c r="BB49" s="191" t="s">
        <v>1333</v>
      </c>
      <c r="BC49" s="189">
        <v>44074</v>
      </c>
      <c r="BD49" s="187" t="s">
        <v>387</v>
      </c>
      <c r="BE49" s="188" t="s">
        <v>918</v>
      </c>
      <c r="BF49" s="189">
        <v>44168</v>
      </c>
      <c r="BG49" s="190" t="s">
        <v>465</v>
      </c>
      <c r="BH49" s="191" t="s">
        <v>920</v>
      </c>
      <c r="BI49" s="189">
        <v>44249</v>
      </c>
      <c r="BJ49" s="187" t="s">
        <v>465</v>
      </c>
      <c r="BK49" s="188" t="s">
        <v>1334</v>
      </c>
      <c r="BL49" s="189">
        <v>44540</v>
      </c>
      <c r="BM49" s="190" t="s">
        <v>338</v>
      </c>
      <c r="BN49" s="191" t="s">
        <v>921</v>
      </c>
      <c r="BO49" s="189">
        <v>44909</v>
      </c>
      <c r="BP49" s="187" t="s">
        <v>544</v>
      </c>
      <c r="BQ49" s="188" t="s">
        <v>1335</v>
      </c>
      <c r="BR49" s="189">
        <v>45063</v>
      </c>
      <c r="BS49" s="190" t="s">
        <v>1910</v>
      </c>
      <c r="BT49" s="191" t="s">
        <v>1940</v>
      </c>
      <c r="BU49" s="189">
        <v>45147</v>
      </c>
      <c r="BV49" s="187" t="s">
        <v>1937</v>
      </c>
      <c r="BW49" s="188" t="s">
        <v>2119</v>
      </c>
      <c r="BX49" s="189" t="s">
        <v>352</v>
      </c>
      <c r="BY49" s="190" t="s">
        <v>353</v>
      </c>
      <c r="BZ49" s="192" t="s">
        <v>352</v>
      </c>
      <c r="CA49" s="2">
        <f>COUNTBLANK(A49:BZ49)</f>
        <v>2</v>
      </c>
      <c r="CB49" s="51" t="s">
        <v>1878</v>
      </c>
      <c r="CC49" s="51" t="s">
        <v>1770</v>
      </c>
      <c r="CD49" s="51" t="s">
        <v>1657</v>
      </c>
      <c r="CE49" s="51" t="s">
        <v>1649</v>
      </c>
      <c r="CF49" s="51" t="s">
        <v>1647</v>
      </c>
      <c r="CG49" s="51" t="s">
        <v>1647</v>
      </c>
      <c r="CH49" s="51" t="s">
        <v>1670</v>
      </c>
      <c r="CI49" s="51" t="s">
        <v>1647</v>
      </c>
      <c r="CJ49" s="51" t="s">
        <v>1675</v>
      </c>
      <c r="CK49" s="51"/>
      <c r="CL49" s="51" t="s">
        <v>1675</v>
      </c>
      <c r="CM49" s="51" t="s">
        <v>1675</v>
      </c>
      <c r="CN49" s="51" t="s">
        <v>1675</v>
      </c>
      <c r="CO49" s="51" t="s">
        <v>1890</v>
      </c>
      <c r="CP49" s="51" t="s">
        <v>1675</v>
      </c>
      <c r="CQ49" s="51" t="s">
        <v>1890</v>
      </c>
      <c r="CR49" s="51" t="s">
        <v>1716</v>
      </c>
      <c r="CS49" s="51" t="s">
        <v>1675</v>
      </c>
      <c r="CT49" s="51" t="s">
        <v>1675</v>
      </c>
      <c r="CU49" s="51" t="s">
        <v>1675</v>
      </c>
      <c r="CV49" s="51" t="s">
        <v>1675</v>
      </c>
      <c r="CW49" s="51" t="s">
        <v>1675</v>
      </c>
      <c r="CX49" s="51" t="s">
        <v>1675</v>
      </c>
      <c r="CZ49" s="174" t="str">
        <f>J49</f>
        <v>Gestión de procesos</v>
      </c>
      <c r="DA49" s="276" t="str">
        <f>I49</f>
        <v xml:space="preserve">Posibilidad de afectación reputacional por inconsistencias en los planes o instrumentos archivísticos, debido a errores (fallas o deficiencias) en la aplicación de los lineamientos  para su implementación o actualización </v>
      </c>
      <c r="DB49" s="276"/>
      <c r="DC49" s="276"/>
      <c r="DD49" s="276"/>
      <c r="DE49" s="276"/>
      <c r="DF49" s="276"/>
      <c r="DG49" s="276"/>
      <c r="DH49" s="174" t="str">
        <f>Y49</f>
        <v>Moderado</v>
      </c>
      <c r="DI49" s="174" t="str">
        <f t="shared" si="13"/>
        <v>Bajo</v>
      </c>
      <c r="DK49" s="170" t="e">
        <f>SUM(LEN(#REF!)-LEN(SUBSTITUTE(#REF!,"- Preventivo","")))/LEN("- Preventivo")</f>
        <v>#REF!</v>
      </c>
      <c r="DL49" s="170" t="e">
        <f>SUMIFS($DK$12:$DK$99,$A$12:$A$99,A49)</f>
        <v>#REF!</v>
      </c>
      <c r="DM49" s="170" t="e">
        <f>SUM(LEN(#REF!)-LEN(SUBSTITUTE(#REF!,"- Detectivo","")))/LEN("- Detectivo")</f>
        <v>#REF!</v>
      </c>
      <c r="DN49" s="170" t="e">
        <f>SUMIFS($DM$12:$DM$99,$A$12:$A$99,A49)</f>
        <v>#REF!</v>
      </c>
      <c r="DO49" s="170" t="e">
        <f>SUM(LEN(#REF!)-LEN(SUBSTITUTE(#REF!,"- Correctivo","")))/LEN("- Correctivo")</f>
        <v>#REF!</v>
      </c>
      <c r="DP49" s="170" t="e">
        <f>SUMIFS($DO$12:$DO$99,$A$12:$A$99,A49)</f>
        <v>#REF!</v>
      </c>
      <c r="DQ49" s="170" t="e">
        <f t="shared" si="5"/>
        <v>#REF!</v>
      </c>
      <c r="DR49" s="170" t="e">
        <f>SUMIFS($DQ$12:$DQ$99,$A$12:$A$99,A49)</f>
        <v>#REF!</v>
      </c>
      <c r="DS49" s="170" t="e">
        <f>SUM(LEN(#REF!)-LEN(SUBSTITUTE(#REF!,"- Documentado","")))/LEN("- Documentado")</f>
        <v>#REF!</v>
      </c>
      <c r="DT49" s="170" t="e">
        <f>SUM(LEN(#REF!)-LEN(SUBSTITUTE(#REF!,"- Documentado","")))/LEN("- Documentado")</f>
        <v>#REF!</v>
      </c>
      <c r="DU49" s="170" t="e">
        <f>SUMIFS($DS$12:$DS$99,$A$12:$A$99,A49)+SUMIFS($DT$12:$DT$99,$A$12:$A$99,A49)</f>
        <v>#REF!</v>
      </c>
      <c r="DV49" s="170" t="e">
        <f>SUM(LEN(#REF!)-LEN(SUBSTITUTE(#REF!,"- Continua","")))/LEN("- Continua")</f>
        <v>#REF!</v>
      </c>
      <c r="DW49" s="170" t="e">
        <f>SUM(LEN(#REF!)-LEN(SUBSTITUTE(#REF!,"- Continua","")))/LEN("- Continua")</f>
        <v>#REF!</v>
      </c>
      <c r="DX49" s="170" t="e">
        <f>SUMIFS($DV$12:$DV$99,$A$12:$A$99,A49)+SUMIFS($DW$12:$DW$99,$A$12:$A$99,A49)</f>
        <v>#REF!</v>
      </c>
      <c r="DY49" s="170" t="e">
        <f>SUM(LEN(#REF!)-LEN(SUBSTITUTE(#REF!,"- Con registro","")))/LEN("- Con registro")</f>
        <v>#REF!</v>
      </c>
      <c r="DZ49" s="170" t="e">
        <f>SUM(LEN(#REF!)-LEN(SUBSTITUTE(#REF!,"- Con registro","")))/LEN("- Con registro")</f>
        <v>#REF!</v>
      </c>
      <c r="EA49" s="170" t="e">
        <f>SUMIFS($DY$12:$DY$99,$A$12:$A$99,A49)+SUMIFS($DZ$12:$DZ$99,$A$12:$A$99,A49)</f>
        <v>#REF!</v>
      </c>
      <c r="EB49" s="173" t="e">
        <f t="shared" si="6"/>
        <v>#REF!</v>
      </c>
      <c r="EC49" s="173" t="e">
        <f t="shared" si="7"/>
        <v>#REF!</v>
      </c>
      <c r="ED49" s="215" t="e">
        <f t="shared" si="8"/>
        <v>#REF!</v>
      </c>
      <c r="EE49" s="277" t="e">
        <f t="shared" si="9"/>
        <v>#REF!</v>
      </c>
      <c r="EF49" s="277"/>
      <c r="EG49" s="277"/>
      <c r="EH49" s="277"/>
      <c r="EI49" s="277"/>
      <c r="EJ49" s="277"/>
      <c r="EK49" s="277"/>
      <c r="EL49" s="277"/>
      <c r="EM49" s="277"/>
      <c r="EN49" s="277"/>
      <c r="EP49" s="201">
        <f t="shared" si="10"/>
        <v>45147</v>
      </c>
      <c r="EQ49" s="202">
        <f t="shared" si="11"/>
        <v>45267</v>
      </c>
      <c r="ER49" s="170" t="str">
        <f t="shared" si="12"/>
        <v>Riesgos</v>
      </c>
      <c r="ES49" s="170" t="str">
        <f>IF(ER49="","",CONCATENATE("ID_",G49,": ",I49))</f>
        <v xml:space="preserve">ID_151: Posibilidad de afectación reputacional por inconsistencias en los planes o instrumentos archivísticos, debido a errores (fallas o deficiencias) en la aplicación de los lineamientos  para su implementación o actualización </v>
      </c>
      <c r="ET49" s="170" t="str">
        <f>IF(ES49="","",CONCATENATE("Ajuste en ",VLOOKUP(EP49,AQ49:BZ49,(MATCH(EP49,AQ49:BZ49,10)+1))," en el Mapa de riesgos de ",A49))</f>
        <v>Ajuste en Identificación del riesgo en el Mapa de riesgos de Gestión de Servicios Administrativos y Tecnológicos</v>
      </c>
      <c r="EU49" s="170" t="str">
        <f>IF(ET49="","",CONCATENATE("Solicitud de cambio realizada y aprobada por la ",L49," a través del Aplicativo DARUMA"))</f>
        <v>Solicitud de cambio realizada y aprobada por la Subdirección de Gestión Documental a través del Aplicativo DARUMA</v>
      </c>
    </row>
    <row r="50" spans="1:151" ht="399.95" customHeight="1" x14ac:dyDescent="0.2">
      <c r="A50" s="206" t="s">
        <v>1602</v>
      </c>
      <c r="B50" s="185" t="s">
        <v>1294</v>
      </c>
      <c r="C50" s="185" t="s">
        <v>1295</v>
      </c>
      <c r="D50" s="206" t="s">
        <v>1597</v>
      </c>
      <c r="E50" s="207" t="s">
        <v>1260</v>
      </c>
      <c r="F50" s="185" t="s">
        <v>1324</v>
      </c>
      <c r="G50" s="207">
        <v>147</v>
      </c>
      <c r="H50" s="207" t="s">
        <v>1827</v>
      </c>
      <c r="I50" s="176" t="s">
        <v>1336</v>
      </c>
      <c r="J50" s="206" t="s">
        <v>63</v>
      </c>
      <c r="K50" s="207" t="s">
        <v>357</v>
      </c>
      <c r="L50" s="185" t="s">
        <v>1644</v>
      </c>
      <c r="M50" s="191" t="s">
        <v>1337</v>
      </c>
      <c r="N50" s="185" t="s">
        <v>1338</v>
      </c>
      <c r="O50" s="185" t="s">
        <v>1339</v>
      </c>
      <c r="P50" s="185" t="s">
        <v>368</v>
      </c>
      <c r="Q50" s="185" t="s">
        <v>332</v>
      </c>
      <c r="R50" s="185" t="s">
        <v>369</v>
      </c>
      <c r="S50" s="185" t="s">
        <v>1638</v>
      </c>
      <c r="T50" s="185" t="s">
        <v>360</v>
      </c>
      <c r="U50" s="208" t="s">
        <v>316</v>
      </c>
      <c r="V50" s="209">
        <v>0.2</v>
      </c>
      <c r="W50" s="208" t="s">
        <v>77</v>
      </c>
      <c r="X50" s="209">
        <v>0.8</v>
      </c>
      <c r="Y50" s="66" t="s">
        <v>272</v>
      </c>
      <c r="Z50" s="185" t="s">
        <v>923</v>
      </c>
      <c r="AA50" s="208" t="s">
        <v>316</v>
      </c>
      <c r="AB50" s="213">
        <v>8.3999999999999991E-2</v>
      </c>
      <c r="AC50" s="208" t="s">
        <v>77</v>
      </c>
      <c r="AD50" s="213">
        <v>0.8</v>
      </c>
      <c r="AE50" s="66" t="s">
        <v>272</v>
      </c>
      <c r="AF50" s="185" t="s">
        <v>519</v>
      </c>
      <c r="AG50" s="206" t="s">
        <v>363</v>
      </c>
      <c r="AH50" s="210" t="s">
        <v>2023</v>
      </c>
      <c r="AI50" s="210" t="s">
        <v>2024</v>
      </c>
      <c r="AJ50" s="210" t="s">
        <v>2025</v>
      </c>
      <c r="AK50" s="210" t="s">
        <v>2026</v>
      </c>
      <c r="AL50" s="210" t="s">
        <v>2027</v>
      </c>
      <c r="AM50" s="210" t="s">
        <v>2028</v>
      </c>
      <c r="AN50" s="185" t="s">
        <v>1620</v>
      </c>
      <c r="AO50" s="185" t="s">
        <v>1621</v>
      </c>
      <c r="AP50" s="185" t="s">
        <v>1622</v>
      </c>
      <c r="AQ50" s="186">
        <v>43593</v>
      </c>
      <c r="AR50" s="187" t="s">
        <v>338</v>
      </c>
      <c r="AS50" s="188" t="s">
        <v>405</v>
      </c>
      <c r="AT50" s="189">
        <v>43783</v>
      </c>
      <c r="AU50" s="190" t="s">
        <v>338</v>
      </c>
      <c r="AV50" s="191" t="s">
        <v>924</v>
      </c>
      <c r="AW50" s="189">
        <v>43914</v>
      </c>
      <c r="AX50" s="187" t="s">
        <v>522</v>
      </c>
      <c r="AY50" s="188" t="s">
        <v>1340</v>
      </c>
      <c r="AZ50" s="189">
        <v>44074</v>
      </c>
      <c r="BA50" s="190" t="s">
        <v>387</v>
      </c>
      <c r="BB50" s="191" t="s">
        <v>918</v>
      </c>
      <c r="BC50" s="189">
        <v>44909</v>
      </c>
      <c r="BD50" s="187" t="s">
        <v>755</v>
      </c>
      <c r="BE50" s="188" t="s">
        <v>1341</v>
      </c>
      <c r="BF50" s="189">
        <v>45063</v>
      </c>
      <c r="BG50" s="190" t="s">
        <v>1910</v>
      </c>
      <c r="BH50" s="191" t="s">
        <v>1941</v>
      </c>
      <c r="BI50" s="189" t="s">
        <v>352</v>
      </c>
      <c r="BJ50" s="187" t="s">
        <v>353</v>
      </c>
      <c r="BK50" s="188" t="s">
        <v>352</v>
      </c>
      <c r="BL50" s="189" t="s">
        <v>352</v>
      </c>
      <c r="BM50" s="190" t="s">
        <v>353</v>
      </c>
      <c r="BN50" s="191" t="s">
        <v>352</v>
      </c>
      <c r="BO50" s="189" t="s">
        <v>352</v>
      </c>
      <c r="BP50" s="187" t="s">
        <v>353</v>
      </c>
      <c r="BQ50" s="188" t="s">
        <v>352</v>
      </c>
      <c r="BR50" s="189" t="s">
        <v>352</v>
      </c>
      <c r="BS50" s="190" t="s">
        <v>353</v>
      </c>
      <c r="BT50" s="191" t="s">
        <v>352</v>
      </c>
      <c r="BU50" s="189" t="s">
        <v>352</v>
      </c>
      <c r="BV50" s="187" t="s">
        <v>353</v>
      </c>
      <c r="BW50" s="188" t="s">
        <v>352</v>
      </c>
      <c r="BX50" s="189" t="s">
        <v>352</v>
      </c>
      <c r="BY50" s="190" t="s">
        <v>353</v>
      </c>
      <c r="BZ50" s="192" t="s">
        <v>352</v>
      </c>
      <c r="CA50" s="2">
        <f>COUNTBLANK(A50:BZ50)</f>
        <v>12</v>
      </c>
      <c r="CB50" s="51" t="s">
        <v>1878</v>
      </c>
      <c r="CC50" s="51" t="s">
        <v>1770</v>
      </c>
      <c r="CD50" s="51" t="s">
        <v>1657</v>
      </c>
      <c r="CE50" s="51" t="s">
        <v>1649</v>
      </c>
      <c r="CF50" s="51" t="s">
        <v>1647</v>
      </c>
      <c r="CG50" s="51" t="s">
        <v>1647</v>
      </c>
      <c r="CH50" s="51" t="s">
        <v>1670</v>
      </c>
      <c r="CI50" s="51" t="s">
        <v>1647</v>
      </c>
      <c r="CJ50" s="51" t="s">
        <v>1675</v>
      </c>
      <c r="CK50" s="51"/>
      <c r="CL50" s="51" t="s">
        <v>1675</v>
      </c>
      <c r="CM50" s="51" t="s">
        <v>1690</v>
      </c>
      <c r="CN50" s="51" t="s">
        <v>1675</v>
      </c>
      <c r="CO50" s="51" t="s">
        <v>1675</v>
      </c>
      <c r="CP50" s="51" t="s">
        <v>1675</v>
      </c>
      <c r="CQ50" s="51" t="s">
        <v>1675</v>
      </c>
      <c r="CR50" s="51" t="s">
        <v>1718</v>
      </c>
      <c r="CS50" s="51" t="s">
        <v>1675</v>
      </c>
      <c r="CT50" s="51" t="s">
        <v>1675</v>
      </c>
      <c r="CU50" s="51" t="s">
        <v>1675</v>
      </c>
      <c r="CV50" s="51" t="s">
        <v>1675</v>
      </c>
      <c r="CW50" s="51" t="s">
        <v>1675</v>
      </c>
      <c r="CX50" s="51" t="s">
        <v>1675</v>
      </c>
      <c r="CZ50" s="174" t="str">
        <f>J50</f>
        <v>Corrupción</v>
      </c>
      <c r="DA50" s="276" t="str">
        <f>I50</f>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v>
      </c>
      <c r="DB50" s="276"/>
      <c r="DC50" s="276"/>
      <c r="DD50" s="276"/>
      <c r="DE50" s="276"/>
      <c r="DF50" s="276"/>
      <c r="DG50" s="276"/>
      <c r="DH50" s="174" t="str">
        <f>Y50</f>
        <v>Alto</v>
      </c>
      <c r="DI50" s="174" t="str">
        <f t="shared" si="13"/>
        <v>Alto</v>
      </c>
      <c r="DK50" s="170" t="e">
        <f>SUM(LEN(#REF!)-LEN(SUBSTITUTE(#REF!,"- Preventivo","")))/LEN("- Preventivo")</f>
        <v>#REF!</v>
      </c>
      <c r="DL50" s="170" t="e">
        <f>SUMIFS($DK$12:$DK$99,$A$12:$A$99,A50)</f>
        <v>#REF!</v>
      </c>
      <c r="DM50" s="170" t="e">
        <f>SUM(LEN(#REF!)-LEN(SUBSTITUTE(#REF!,"- Detectivo","")))/LEN("- Detectivo")</f>
        <v>#REF!</v>
      </c>
      <c r="DN50" s="170" t="e">
        <f>SUMIFS($DM$12:$DM$99,$A$12:$A$99,A50)</f>
        <v>#REF!</v>
      </c>
      <c r="DO50" s="170" t="e">
        <f>SUM(LEN(#REF!)-LEN(SUBSTITUTE(#REF!,"- Correctivo","")))/LEN("- Correctivo")</f>
        <v>#REF!</v>
      </c>
      <c r="DP50" s="170" t="e">
        <f>SUMIFS($DO$12:$DO$99,$A$12:$A$99,A50)</f>
        <v>#REF!</v>
      </c>
      <c r="DQ50" s="170" t="e">
        <f t="shared" si="5"/>
        <v>#REF!</v>
      </c>
      <c r="DR50" s="170" t="e">
        <f>SUMIFS($DQ$12:$DQ$99,$A$12:$A$99,A50)</f>
        <v>#REF!</v>
      </c>
      <c r="DS50" s="170" t="e">
        <f>SUM(LEN(#REF!)-LEN(SUBSTITUTE(#REF!,"- Documentado","")))/LEN("- Documentado")</f>
        <v>#REF!</v>
      </c>
      <c r="DT50" s="170" t="e">
        <f>SUM(LEN(#REF!)-LEN(SUBSTITUTE(#REF!,"- Documentado","")))/LEN("- Documentado")</f>
        <v>#REF!</v>
      </c>
      <c r="DU50" s="170" t="e">
        <f>SUMIFS($DS$12:$DS$99,$A$12:$A$99,A50)+SUMIFS($DT$12:$DT$99,$A$12:$A$99,A50)</f>
        <v>#REF!</v>
      </c>
      <c r="DV50" s="170" t="e">
        <f>SUM(LEN(#REF!)-LEN(SUBSTITUTE(#REF!,"- Continua","")))/LEN("- Continua")</f>
        <v>#REF!</v>
      </c>
      <c r="DW50" s="170" t="e">
        <f>SUM(LEN(#REF!)-LEN(SUBSTITUTE(#REF!,"- Continua","")))/LEN("- Continua")</f>
        <v>#REF!</v>
      </c>
      <c r="DX50" s="170" t="e">
        <f>SUMIFS($DV$12:$DV$99,$A$12:$A$99,A50)+SUMIFS($DW$12:$DW$99,$A$12:$A$99,A50)</f>
        <v>#REF!</v>
      </c>
      <c r="DY50" s="170" t="e">
        <f>SUM(LEN(#REF!)-LEN(SUBSTITUTE(#REF!,"- Con registro","")))/LEN("- Con registro")</f>
        <v>#REF!</v>
      </c>
      <c r="DZ50" s="170" t="e">
        <f>SUM(LEN(#REF!)-LEN(SUBSTITUTE(#REF!,"- Con registro","")))/LEN("- Con registro")</f>
        <v>#REF!</v>
      </c>
      <c r="EA50" s="170" t="e">
        <f>SUMIFS($DY$12:$DY$99,$A$12:$A$99,A50)+SUMIFS($DZ$12:$DZ$99,$A$12:$A$99,A50)</f>
        <v>#REF!</v>
      </c>
      <c r="EB50" s="173" t="e">
        <f t="shared" si="6"/>
        <v>#REF!</v>
      </c>
      <c r="EC50" s="173" t="e">
        <f t="shared" si="7"/>
        <v>#REF!</v>
      </c>
      <c r="ED50" s="215" t="e">
        <f t="shared" si="8"/>
        <v>#REF!</v>
      </c>
      <c r="EE50" s="277" t="e">
        <f t="shared" si="9"/>
        <v>#REF!</v>
      </c>
      <c r="EF50" s="277"/>
      <c r="EG50" s="277"/>
      <c r="EH50" s="277"/>
      <c r="EI50" s="277"/>
      <c r="EJ50" s="277"/>
      <c r="EK50" s="277"/>
      <c r="EL50" s="277"/>
      <c r="EM50" s="277"/>
      <c r="EN50" s="277"/>
      <c r="EP50" s="201" t="str">
        <f t="shared" si="10"/>
        <v/>
      </c>
      <c r="EQ50" s="202" t="str">
        <f t="shared" si="11"/>
        <v/>
      </c>
      <c r="ER50" s="170" t="str">
        <f t="shared" si="12"/>
        <v/>
      </c>
      <c r="ES50" s="170" t="str">
        <f>IF(ER50="","",CONCATENATE("ID_",G50,": ",I50))</f>
        <v/>
      </c>
      <c r="ET50" s="170" t="str">
        <f>IF(ES50="","",CONCATENATE("Ajuste en ",VLOOKUP(EP50,AQ50:BZ50,(MATCH(EP50,AQ50:BZ50,10)+1))," en el Mapa de riesgos de ",A50))</f>
        <v/>
      </c>
      <c r="EU50" s="170" t="str">
        <f>IF(ET50="","",CONCATENATE("Solicitud de cambio realizada y aprobada por la ",L50," a través del Aplicativo DARUMA"))</f>
        <v/>
      </c>
    </row>
    <row r="51" spans="1:151" ht="399.95" customHeight="1" x14ac:dyDescent="0.2">
      <c r="A51" s="206" t="s">
        <v>1342</v>
      </c>
      <c r="B51" s="185" t="s">
        <v>1343</v>
      </c>
      <c r="C51" s="185" t="s">
        <v>1344</v>
      </c>
      <c r="D51" s="206" t="s">
        <v>151</v>
      </c>
      <c r="E51" s="207" t="s">
        <v>90</v>
      </c>
      <c r="F51" s="185" t="s">
        <v>1345</v>
      </c>
      <c r="G51" s="207">
        <v>153</v>
      </c>
      <c r="H51" s="207" t="s">
        <v>1828</v>
      </c>
      <c r="I51" s="176" t="s">
        <v>1346</v>
      </c>
      <c r="J51" s="206" t="s">
        <v>35</v>
      </c>
      <c r="K51" s="207" t="s">
        <v>365</v>
      </c>
      <c r="L51" s="185" t="s">
        <v>244</v>
      </c>
      <c r="M51" s="191" t="s">
        <v>1347</v>
      </c>
      <c r="N51" s="185" t="s">
        <v>1348</v>
      </c>
      <c r="O51" s="185" t="s">
        <v>1349</v>
      </c>
      <c r="P51" s="185" t="s">
        <v>368</v>
      </c>
      <c r="Q51" s="185" t="s">
        <v>332</v>
      </c>
      <c r="R51" s="185" t="s">
        <v>573</v>
      </c>
      <c r="S51" s="185" t="s">
        <v>1638</v>
      </c>
      <c r="T51" s="185" t="s">
        <v>360</v>
      </c>
      <c r="U51" s="208" t="s">
        <v>317</v>
      </c>
      <c r="V51" s="209">
        <v>0.6</v>
      </c>
      <c r="W51" s="208" t="s">
        <v>101</v>
      </c>
      <c r="X51" s="209">
        <v>0.6</v>
      </c>
      <c r="Y51" s="66" t="s">
        <v>84</v>
      </c>
      <c r="Z51" s="185" t="s">
        <v>1350</v>
      </c>
      <c r="AA51" s="208" t="s">
        <v>316</v>
      </c>
      <c r="AB51" s="213">
        <v>0.1764</v>
      </c>
      <c r="AC51" s="208" t="s">
        <v>121</v>
      </c>
      <c r="AD51" s="213">
        <v>0.33749999999999997</v>
      </c>
      <c r="AE51" s="66" t="s">
        <v>271</v>
      </c>
      <c r="AF51" s="185" t="s">
        <v>1351</v>
      </c>
      <c r="AG51" s="206" t="s">
        <v>337</v>
      </c>
      <c r="AH51" s="185" t="s">
        <v>1973</v>
      </c>
      <c r="AI51" s="185" t="s">
        <v>1973</v>
      </c>
      <c r="AJ51" s="185" t="s">
        <v>1973</v>
      </c>
      <c r="AK51" s="185" t="s">
        <v>1973</v>
      </c>
      <c r="AL51" s="185" t="s">
        <v>1973</v>
      </c>
      <c r="AM51" s="185" t="s">
        <v>1973</v>
      </c>
      <c r="AN51" s="185" t="s">
        <v>1352</v>
      </c>
      <c r="AO51" s="185" t="s">
        <v>1353</v>
      </c>
      <c r="AP51" s="185" t="s">
        <v>2096</v>
      </c>
      <c r="AQ51" s="186">
        <v>44911</v>
      </c>
      <c r="AR51" s="187" t="s">
        <v>544</v>
      </c>
      <c r="AS51" s="188" t="s">
        <v>1354</v>
      </c>
      <c r="AT51" s="189" t="s">
        <v>352</v>
      </c>
      <c r="AU51" s="190" t="s">
        <v>353</v>
      </c>
      <c r="AV51" s="191" t="s">
        <v>352</v>
      </c>
      <c r="AW51" s="189" t="s">
        <v>352</v>
      </c>
      <c r="AX51" s="187" t="s">
        <v>353</v>
      </c>
      <c r="AY51" s="188" t="s">
        <v>352</v>
      </c>
      <c r="AZ51" s="189" t="s">
        <v>352</v>
      </c>
      <c r="BA51" s="190" t="s">
        <v>353</v>
      </c>
      <c r="BB51" s="191" t="s">
        <v>352</v>
      </c>
      <c r="BC51" s="189" t="s">
        <v>352</v>
      </c>
      <c r="BD51" s="187" t="s">
        <v>353</v>
      </c>
      <c r="BE51" s="188" t="s">
        <v>352</v>
      </c>
      <c r="BF51" s="189" t="s">
        <v>352</v>
      </c>
      <c r="BG51" s="190" t="s">
        <v>353</v>
      </c>
      <c r="BH51" s="191" t="s">
        <v>352</v>
      </c>
      <c r="BI51" s="189" t="s">
        <v>352</v>
      </c>
      <c r="BJ51" s="187" t="s">
        <v>353</v>
      </c>
      <c r="BK51" s="188" t="s">
        <v>352</v>
      </c>
      <c r="BL51" s="189" t="s">
        <v>352</v>
      </c>
      <c r="BM51" s="190" t="s">
        <v>353</v>
      </c>
      <c r="BN51" s="191" t="s">
        <v>352</v>
      </c>
      <c r="BO51" s="189" t="s">
        <v>352</v>
      </c>
      <c r="BP51" s="187" t="s">
        <v>353</v>
      </c>
      <c r="BQ51" s="188" t="s">
        <v>352</v>
      </c>
      <c r="BR51" s="189" t="s">
        <v>352</v>
      </c>
      <c r="BS51" s="190" t="s">
        <v>353</v>
      </c>
      <c r="BT51" s="191" t="s">
        <v>352</v>
      </c>
      <c r="BU51" s="189" t="s">
        <v>352</v>
      </c>
      <c r="BV51" s="187" t="s">
        <v>353</v>
      </c>
      <c r="BW51" s="188" t="s">
        <v>352</v>
      </c>
      <c r="BX51" s="189" t="s">
        <v>352</v>
      </c>
      <c r="BY51" s="190" t="s">
        <v>353</v>
      </c>
      <c r="BZ51" s="192" t="s">
        <v>352</v>
      </c>
      <c r="CA51" s="2">
        <f>COUNTBLANK(A51:BZ51)</f>
        <v>22</v>
      </c>
      <c r="CB51" s="51" t="s">
        <v>1877</v>
      </c>
      <c r="CC51" s="51" t="s">
        <v>1880</v>
      </c>
      <c r="CD51" s="51" t="s">
        <v>1658</v>
      </c>
      <c r="CE51" s="51" t="s">
        <v>1649</v>
      </c>
      <c r="CF51" s="51" t="s">
        <v>1647</v>
      </c>
      <c r="CG51" s="51" t="s">
        <v>1647</v>
      </c>
      <c r="CH51" s="51" t="s">
        <v>1671</v>
      </c>
      <c r="CI51" s="51" t="s">
        <v>1647</v>
      </c>
      <c r="CJ51" s="51" t="s">
        <v>1675</v>
      </c>
      <c r="CK51" s="51"/>
      <c r="CL51" s="51" t="s">
        <v>1675</v>
      </c>
      <c r="CM51" s="51" t="s">
        <v>1675</v>
      </c>
      <c r="CN51" s="51" t="s">
        <v>1675</v>
      </c>
      <c r="CO51" s="51" t="s">
        <v>1675</v>
      </c>
      <c r="CP51" s="51" t="s">
        <v>1675</v>
      </c>
      <c r="CQ51" s="51" t="s">
        <v>1675</v>
      </c>
      <c r="CR51" s="51" t="s">
        <v>1719</v>
      </c>
      <c r="CS51" s="51" t="s">
        <v>1675</v>
      </c>
      <c r="CT51" s="51" t="s">
        <v>1675</v>
      </c>
      <c r="CU51" s="51" t="s">
        <v>1675</v>
      </c>
      <c r="CV51" s="51" t="s">
        <v>1675</v>
      </c>
      <c r="CW51" s="51" t="s">
        <v>1675</v>
      </c>
      <c r="CX51" s="51" t="s">
        <v>1675</v>
      </c>
      <c r="CZ51" s="174" t="str">
        <f>J51</f>
        <v>Gestión de procesos</v>
      </c>
      <c r="DA51" s="276" t="str">
        <f>I51</f>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DB51" s="276"/>
      <c r="DC51" s="276"/>
      <c r="DD51" s="276"/>
      <c r="DE51" s="276"/>
      <c r="DF51" s="276"/>
      <c r="DG51" s="276"/>
      <c r="DH51" s="174" t="str">
        <f>Y51</f>
        <v>Moderado</v>
      </c>
      <c r="DI51" s="174" t="str">
        <f t="shared" si="13"/>
        <v>Bajo</v>
      </c>
      <c r="DK51" s="170" t="e">
        <f>SUM(LEN(#REF!)-LEN(SUBSTITUTE(#REF!,"- Preventivo","")))/LEN("- Preventivo")</f>
        <v>#REF!</v>
      </c>
      <c r="DL51" s="170" t="e">
        <f>SUMIFS($DK$12:$DK$99,$A$12:$A$99,A51)</f>
        <v>#REF!</v>
      </c>
      <c r="DM51" s="170" t="e">
        <f>SUM(LEN(#REF!)-LEN(SUBSTITUTE(#REF!,"- Detectivo","")))/LEN("- Detectivo")</f>
        <v>#REF!</v>
      </c>
      <c r="DN51" s="170" t="e">
        <f>SUMIFS($DM$12:$DM$99,$A$12:$A$99,A51)</f>
        <v>#REF!</v>
      </c>
      <c r="DO51" s="170" t="e">
        <f>SUM(LEN(#REF!)-LEN(SUBSTITUTE(#REF!,"- Correctivo","")))/LEN("- Correctivo")</f>
        <v>#REF!</v>
      </c>
      <c r="DP51" s="170" t="e">
        <f>SUMIFS($DO$12:$DO$99,$A$12:$A$99,A51)</f>
        <v>#REF!</v>
      </c>
      <c r="DQ51" s="170" t="e">
        <f t="shared" si="5"/>
        <v>#REF!</v>
      </c>
      <c r="DR51" s="170" t="e">
        <f>SUMIFS($DQ$12:$DQ$99,$A$12:$A$99,A51)</f>
        <v>#REF!</v>
      </c>
      <c r="DS51" s="170" t="e">
        <f>SUM(LEN(#REF!)-LEN(SUBSTITUTE(#REF!,"- Documentado","")))/LEN("- Documentado")</f>
        <v>#REF!</v>
      </c>
      <c r="DT51" s="170" t="e">
        <f>SUM(LEN(#REF!)-LEN(SUBSTITUTE(#REF!,"- Documentado","")))/LEN("- Documentado")</f>
        <v>#REF!</v>
      </c>
      <c r="DU51" s="170" t="e">
        <f>SUMIFS($DS$12:$DS$99,$A$12:$A$99,A51)+SUMIFS($DT$12:$DT$99,$A$12:$A$99,A51)</f>
        <v>#REF!</v>
      </c>
      <c r="DV51" s="170" t="e">
        <f>SUM(LEN(#REF!)-LEN(SUBSTITUTE(#REF!,"- Continua","")))/LEN("- Continua")</f>
        <v>#REF!</v>
      </c>
      <c r="DW51" s="170" t="e">
        <f>SUM(LEN(#REF!)-LEN(SUBSTITUTE(#REF!,"- Continua","")))/LEN("- Continua")</f>
        <v>#REF!</v>
      </c>
      <c r="DX51" s="170" t="e">
        <f>SUMIFS($DV$12:$DV$99,$A$12:$A$99,A51)+SUMIFS($DW$12:$DW$99,$A$12:$A$99,A51)</f>
        <v>#REF!</v>
      </c>
      <c r="DY51" s="170" t="e">
        <f>SUM(LEN(#REF!)-LEN(SUBSTITUTE(#REF!,"- Con registro","")))/LEN("- Con registro")</f>
        <v>#REF!</v>
      </c>
      <c r="DZ51" s="170" t="e">
        <f>SUM(LEN(#REF!)-LEN(SUBSTITUTE(#REF!,"- Con registro","")))/LEN("- Con registro")</f>
        <v>#REF!</v>
      </c>
      <c r="EA51" s="170" t="e">
        <f>SUMIFS($DY$12:$DY$99,$A$12:$A$99,A51)+SUMIFS($DZ$12:$DZ$99,$A$12:$A$99,A51)</f>
        <v>#REF!</v>
      </c>
      <c r="EB51" s="173" t="e">
        <f t="shared" si="6"/>
        <v>#REF!</v>
      </c>
      <c r="EC51" s="173" t="e">
        <f t="shared" si="7"/>
        <v>#REF!</v>
      </c>
      <c r="ED51" s="215" t="e">
        <f t="shared" si="8"/>
        <v>#REF!</v>
      </c>
      <c r="EE51" s="277" t="e">
        <f t="shared" si="9"/>
        <v>#REF!</v>
      </c>
      <c r="EF51" s="277"/>
      <c r="EG51" s="277"/>
      <c r="EH51" s="277"/>
      <c r="EI51" s="277"/>
      <c r="EJ51" s="277"/>
      <c r="EK51" s="277"/>
      <c r="EL51" s="277"/>
      <c r="EM51" s="277"/>
      <c r="EN51" s="277"/>
      <c r="EP51" s="201" t="str">
        <f t="shared" si="10"/>
        <v/>
      </c>
      <c r="EQ51" s="202" t="str">
        <f t="shared" si="11"/>
        <v/>
      </c>
      <c r="ER51" s="170" t="str">
        <f t="shared" si="12"/>
        <v/>
      </c>
      <c r="ES51" s="170" t="str">
        <f>IF(ER51="","",CONCATENATE("ID_",G51,": ",I51))</f>
        <v/>
      </c>
      <c r="ET51" s="170" t="str">
        <f>IF(ES51="","",CONCATENATE("Ajuste en ",VLOOKUP(EP51,AQ51:BZ51,(MATCH(EP51,AQ51:BZ51,10)+1))," en el Mapa de riesgos de ",A51))</f>
        <v/>
      </c>
      <c r="EU51" s="170" t="str">
        <f>IF(ET51="","",CONCATENATE("Solicitud de cambio realizada y aprobada por la ",L51," a través del Aplicativo DARUMA"))</f>
        <v/>
      </c>
    </row>
    <row r="52" spans="1:151" ht="399.95" customHeight="1" x14ac:dyDescent="0.2">
      <c r="A52" s="206" t="s">
        <v>1355</v>
      </c>
      <c r="B52" s="185" t="s">
        <v>1356</v>
      </c>
      <c r="C52" s="185" t="s">
        <v>1357</v>
      </c>
      <c r="D52" s="206" t="s">
        <v>197</v>
      </c>
      <c r="E52" s="207" t="s">
        <v>1260</v>
      </c>
      <c r="F52" s="185" t="s">
        <v>1358</v>
      </c>
      <c r="G52" s="207">
        <v>157</v>
      </c>
      <c r="H52" s="207" t="s">
        <v>1829</v>
      </c>
      <c r="I52" s="176" t="s">
        <v>925</v>
      </c>
      <c r="J52" s="206" t="s">
        <v>35</v>
      </c>
      <c r="K52" s="207" t="s">
        <v>365</v>
      </c>
      <c r="L52" s="185" t="s">
        <v>246</v>
      </c>
      <c r="M52" s="191" t="s">
        <v>1359</v>
      </c>
      <c r="N52" s="185" t="s">
        <v>1360</v>
      </c>
      <c r="O52" s="185" t="s">
        <v>926</v>
      </c>
      <c r="P52" s="185" t="s">
        <v>927</v>
      </c>
      <c r="Q52" s="185" t="s">
        <v>332</v>
      </c>
      <c r="R52" s="185" t="s">
        <v>359</v>
      </c>
      <c r="S52" s="185" t="s">
        <v>1638</v>
      </c>
      <c r="T52" s="185" t="s">
        <v>360</v>
      </c>
      <c r="U52" s="208" t="s">
        <v>318</v>
      </c>
      <c r="V52" s="209">
        <v>0.8</v>
      </c>
      <c r="W52" s="208" t="s">
        <v>121</v>
      </c>
      <c r="X52" s="209">
        <v>0.4</v>
      </c>
      <c r="Y52" s="66" t="s">
        <v>84</v>
      </c>
      <c r="Z52" s="185" t="s">
        <v>928</v>
      </c>
      <c r="AA52" s="208" t="s">
        <v>314</v>
      </c>
      <c r="AB52" s="213">
        <v>0.33599999999999997</v>
      </c>
      <c r="AC52" s="208" t="s">
        <v>315</v>
      </c>
      <c r="AD52" s="213">
        <v>0.16875000000000001</v>
      </c>
      <c r="AE52" s="66" t="s">
        <v>271</v>
      </c>
      <c r="AF52" s="185" t="s">
        <v>936</v>
      </c>
      <c r="AG52" s="206" t="s">
        <v>337</v>
      </c>
      <c r="AH52" s="185" t="s">
        <v>1973</v>
      </c>
      <c r="AI52" s="185" t="s">
        <v>1973</v>
      </c>
      <c r="AJ52" s="185" t="s">
        <v>1973</v>
      </c>
      <c r="AK52" s="185" t="s">
        <v>1973</v>
      </c>
      <c r="AL52" s="185" t="s">
        <v>1973</v>
      </c>
      <c r="AM52" s="185" t="s">
        <v>1973</v>
      </c>
      <c r="AN52" s="185" t="s">
        <v>1361</v>
      </c>
      <c r="AO52" s="185" t="s">
        <v>1362</v>
      </c>
      <c r="AP52" s="185" t="s">
        <v>1363</v>
      </c>
      <c r="AQ52" s="186">
        <v>43350</v>
      </c>
      <c r="AR52" s="187" t="s">
        <v>338</v>
      </c>
      <c r="AS52" s="188" t="s">
        <v>373</v>
      </c>
      <c r="AT52" s="189">
        <v>43594</v>
      </c>
      <c r="AU52" s="190" t="s">
        <v>544</v>
      </c>
      <c r="AV52" s="191" t="s">
        <v>929</v>
      </c>
      <c r="AW52" s="189">
        <v>43769</v>
      </c>
      <c r="AX52" s="187" t="s">
        <v>346</v>
      </c>
      <c r="AY52" s="188" t="s">
        <v>930</v>
      </c>
      <c r="AZ52" s="189">
        <v>43921</v>
      </c>
      <c r="BA52" s="190" t="s">
        <v>544</v>
      </c>
      <c r="BB52" s="191" t="s">
        <v>931</v>
      </c>
      <c r="BC52" s="189">
        <v>44249</v>
      </c>
      <c r="BD52" s="187" t="s">
        <v>349</v>
      </c>
      <c r="BE52" s="188" t="s">
        <v>874</v>
      </c>
      <c r="BF52" s="189">
        <v>44543</v>
      </c>
      <c r="BG52" s="190" t="s">
        <v>338</v>
      </c>
      <c r="BH52" s="191" t="s">
        <v>932</v>
      </c>
      <c r="BI52" s="189">
        <v>44911</v>
      </c>
      <c r="BJ52" s="187" t="s">
        <v>584</v>
      </c>
      <c r="BK52" s="188" t="s">
        <v>1364</v>
      </c>
      <c r="BL52" s="189" t="s">
        <v>352</v>
      </c>
      <c r="BM52" s="190" t="s">
        <v>353</v>
      </c>
      <c r="BN52" s="191" t="s">
        <v>352</v>
      </c>
      <c r="BO52" s="189" t="s">
        <v>352</v>
      </c>
      <c r="BP52" s="187" t="s">
        <v>353</v>
      </c>
      <c r="BQ52" s="188" t="s">
        <v>352</v>
      </c>
      <c r="BR52" s="189" t="s">
        <v>352</v>
      </c>
      <c r="BS52" s="190" t="s">
        <v>353</v>
      </c>
      <c r="BT52" s="191" t="s">
        <v>352</v>
      </c>
      <c r="BU52" s="189" t="s">
        <v>352</v>
      </c>
      <c r="BV52" s="187" t="s">
        <v>353</v>
      </c>
      <c r="BW52" s="188" t="s">
        <v>352</v>
      </c>
      <c r="BX52" s="189" t="s">
        <v>352</v>
      </c>
      <c r="BY52" s="190" t="s">
        <v>353</v>
      </c>
      <c r="BZ52" s="192" t="s">
        <v>352</v>
      </c>
      <c r="CA52" s="2">
        <f>COUNTBLANK(A52:BZ52)</f>
        <v>10</v>
      </c>
      <c r="CB52" s="51" t="s">
        <v>1766</v>
      </c>
      <c r="CC52" s="51" t="s">
        <v>1767</v>
      </c>
      <c r="CD52" s="51" t="s">
        <v>1659</v>
      </c>
      <c r="CE52" s="51" t="s">
        <v>1675</v>
      </c>
      <c r="CF52" s="51" t="s">
        <v>1647</v>
      </c>
      <c r="CG52" s="51" t="s">
        <v>1647</v>
      </c>
      <c r="CH52" s="51" t="s">
        <v>1670</v>
      </c>
      <c r="CI52" s="51" t="s">
        <v>1647</v>
      </c>
      <c r="CJ52" s="51" t="s">
        <v>1675</v>
      </c>
      <c r="CK52" s="51"/>
      <c r="CL52" s="51" t="s">
        <v>1675</v>
      </c>
      <c r="CM52" s="51" t="s">
        <v>1675</v>
      </c>
      <c r="CN52" s="51" t="s">
        <v>1675</v>
      </c>
      <c r="CO52" s="51" t="s">
        <v>1675</v>
      </c>
      <c r="CP52" s="51" t="s">
        <v>1675</v>
      </c>
      <c r="CQ52" s="51" t="s">
        <v>1675</v>
      </c>
      <c r="CR52" s="51" t="s">
        <v>1721</v>
      </c>
      <c r="CS52" s="51" t="s">
        <v>1675</v>
      </c>
      <c r="CT52" s="51" t="s">
        <v>1675</v>
      </c>
      <c r="CU52" s="51" t="s">
        <v>1675</v>
      </c>
      <c r="CV52" s="51" t="s">
        <v>1675</v>
      </c>
      <c r="CW52" s="51" t="s">
        <v>1675</v>
      </c>
      <c r="CX52" s="51" t="s">
        <v>1675</v>
      </c>
      <c r="CZ52" s="174" t="str">
        <f>J52</f>
        <v>Gestión de procesos</v>
      </c>
      <c r="DA52" s="276" t="str">
        <f>I52</f>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v>
      </c>
      <c r="DB52" s="276"/>
      <c r="DC52" s="276"/>
      <c r="DD52" s="276"/>
      <c r="DE52" s="276"/>
      <c r="DF52" s="276"/>
      <c r="DG52" s="276"/>
      <c r="DH52" s="174" t="str">
        <f>Y52</f>
        <v>Moderado</v>
      </c>
      <c r="DI52" s="174" t="str">
        <f t="shared" si="13"/>
        <v>Bajo</v>
      </c>
      <c r="DK52" s="170" t="e">
        <f>SUM(LEN(#REF!)-LEN(SUBSTITUTE(#REF!,"- Preventivo","")))/LEN("- Preventivo")</f>
        <v>#REF!</v>
      </c>
      <c r="DL52" s="170" t="e">
        <f>SUMIFS($DK$12:$DK$99,$A$12:$A$99,A52)</f>
        <v>#REF!</v>
      </c>
      <c r="DM52" s="170" t="e">
        <f>SUM(LEN(#REF!)-LEN(SUBSTITUTE(#REF!,"- Detectivo","")))/LEN("- Detectivo")</f>
        <v>#REF!</v>
      </c>
      <c r="DN52" s="170" t="e">
        <f>SUMIFS($DM$12:$DM$99,$A$12:$A$99,A52)</f>
        <v>#REF!</v>
      </c>
      <c r="DO52" s="170" t="e">
        <f>SUM(LEN(#REF!)-LEN(SUBSTITUTE(#REF!,"- Correctivo","")))/LEN("- Correctivo")</f>
        <v>#REF!</v>
      </c>
      <c r="DP52" s="170" t="e">
        <f>SUMIFS($DO$12:$DO$99,$A$12:$A$99,A52)</f>
        <v>#REF!</v>
      </c>
      <c r="DQ52" s="170" t="e">
        <f t="shared" si="5"/>
        <v>#REF!</v>
      </c>
      <c r="DR52" s="170" t="e">
        <f>SUMIFS($DQ$12:$DQ$99,$A$12:$A$99,A52)</f>
        <v>#REF!</v>
      </c>
      <c r="DS52" s="170" t="e">
        <f>SUM(LEN(#REF!)-LEN(SUBSTITUTE(#REF!,"- Documentado","")))/LEN("- Documentado")</f>
        <v>#REF!</v>
      </c>
      <c r="DT52" s="170" t="e">
        <f>SUM(LEN(#REF!)-LEN(SUBSTITUTE(#REF!,"- Documentado","")))/LEN("- Documentado")</f>
        <v>#REF!</v>
      </c>
      <c r="DU52" s="170" t="e">
        <f>SUMIFS($DS$12:$DS$99,$A$12:$A$99,A52)+SUMIFS($DT$12:$DT$99,$A$12:$A$99,A52)</f>
        <v>#REF!</v>
      </c>
      <c r="DV52" s="170" t="e">
        <f>SUM(LEN(#REF!)-LEN(SUBSTITUTE(#REF!,"- Continua","")))/LEN("- Continua")</f>
        <v>#REF!</v>
      </c>
      <c r="DW52" s="170" t="e">
        <f>SUM(LEN(#REF!)-LEN(SUBSTITUTE(#REF!,"- Continua","")))/LEN("- Continua")</f>
        <v>#REF!</v>
      </c>
      <c r="DX52" s="170" t="e">
        <f>SUMIFS($DV$12:$DV$99,$A$12:$A$99,A52)+SUMIFS($DW$12:$DW$99,$A$12:$A$99,A52)</f>
        <v>#REF!</v>
      </c>
      <c r="DY52" s="170" t="e">
        <f>SUM(LEN(#REF!)-LEN(SUBSTITUTE(#REF!,"- Con registro","")))/LEN("- Con registro")</f>
        <v>#REF!</v>
      </c>
      <c r="DZ52" s="170" t="e">
        <f>SUM(LEN(#REF!)-LEN(SUBSTITUTE(#REF!,"- Con registro","")))/LEN("- Con registro")</f>
        <v>#REF!</v>
      </c>
      <c r="EA52" s="170" t="e">
        <f>SUMIFS($DY$12:$DY$99,$A$12:$A$99,A52)+SUMIFS($DZ$12:$DZ$99,$A$12:$A$99,A52)</f>
        <v>#REF!</v>
      </c>
      <c r="EB52" s="173" t="e">
        <f t="shared" si="6"/>
        <v>#REF!</v>
      </c>
      <c r="EC52" s="173" t="e">
        <f t="shared" si="7"/>
        <v>#REF!</v>
      </c>
      <c r="ED52" s="215" t="e">
        <f t="shared" si="8"/>
        <v>#REF!</v>
      </c>
      <c r="EE52" s="277" t="e">
        <f t="shared" si="9"/>
        <v>#REF!</v>
      </c>
      <c r="EF52" s="277"/>
      <c r="EG52" s="277"/>
      <c r="EH52" s="277"/>
      <c r="EI52" s="277"/>
      <c r="EJ52" s="277"/>
      <c r="EK52" s="277"/>
      <c r="EL52" s="277"/>
      <c r="EM52" s="277"/>
      <c r="EN52" s="277"/>
      <c r="EP52" s="201" t="str">
        <f t="shared" si="10"/>
        <v/>
      </c>
      <c r="EQ52" s="202" t="str">
        <f t="shared" si="11"/>
        <v/>
      </c>
      <c r="ER52" s="170" t="str">
        <f t="shared" si="12"/>
        <v/>
      </c>
      <c r="ES52" s="170" t="str">
        <f>IF(ER52="","",CONCATENATE("ID_",G52,": ",I52))</f>
        <v/>
      </c>
      <c r="ET52" s="170" t="str">
        <f>IF(ES52="","",CONCATENATE("Ajuste en ",VLOOKUP(EP52,AQ52:BZ52,(MATCH(EP52,AQ52:BZ52,10)+1))," en el Mapa de riesgos de ",A52))</f>
        <v/>
      </c>
      <c r="EU52" s="170" t="str">
        <f>IF(ET52="","",CONCATENATE("Solicitud de cambio realizada y aprobada por la ",L52," a través del Aplicativo DARUMA"))</f>
        <v/>
      </c>
    </row>
    <row r="53" spans="1:151" ht="399.95" customHeight="1" x14ac:dyDescent="0.2">
      <c r="A53" s="206" t="s">
        <v>1355</v>
      </c>
      <c r="B53" s="185" t="s">
        <v>1356</v>
      </c>
      <c r="C53" s="185" t="s">
        <v>1357</v>
      </c>
      <c r="D53" s="206" t="s">
        <v>197</v>
      </c>
      <c r="E53" s="207" t="s">
        <v>1260</v>
      </c>
      <c r="F53" s="185" t="s">
        <v>1365</v>
      </c>
      <c r="G53" s="207">
        <v>158</v>
      </c>
      <c r="H53" s="207" t="s">
        <v>1830</v>
      </c>
      <c r="I53" s="176" t="s">
        <v>933</v>
      </c>
      <c r="J53" s="206" t="s">
        <v>35</v>
      </c>
      <c r="K53" s="207" t="s">
        <v>365</v>
      </c>
      <c r="L53" s="185" t="s">
        <v>246</v>
      </c>
      <c r="M53" s="191" t="s">
        <v>1359</v>
      </c>
      <c r="N53" s="185" t="s">
        <v>1360</v>
      </c>
      <c r="O53" s="185" t="s">
        <v>934</v>
      </c>
      <c r="P53" s="185" t="s">
        <v>927</v>
      </c>
      <c r="Q53" s="185" t="s">
        <v>332</v>
      </c>
      <c r="R53" s="185" t="s">
        <v>359</v>
      </c>
      <c r="S53" s="185" t="s">
        <v>1638</v>
      </c>
      <c r="T53" s="185" t="s">
        <v>360</v>
      </c>
      <c r="U53" s="208" t="s">
        <v>317</v>
      </c>
      <c r="V53" s="209">
        <v>0.6</v>
      </c>
      <c r="W53" s="208" t="s">
        <v>121</v>
      </c>
      <c r="X53" s="209">
        <v>0.4</v>
      </c>
      <c r="Y53" s="66" t="s">
        <v>84</v>
      </c>
      <c r="Z53" s="185" t="s">
        <v>935</v>
      </c>
      <c r="AA53" s="208" t="s">
        <v>316</v>
      </c>
      <c r="AB53" s="213">
        <v>0.1512</v>
      </c>
      <c r="AC53" s="208" t="s">
        <v>315</v>
      </c>
      <c r="AD53" s="213">
        <v>0.16875000000000001</v>
      </c>
      <c r="AE53" s="66" t="s">
        <v>271</v>
      </c>
      <c r="AF53" s="185" t="s">
        <v>936</v>
      </c>
      <c r="AG53" s="206" t="s">
        <v>337</v>
      </c>
      <c r="AH53" s="185" t="s">
        <v>1973</v>
      </c>
      <c r="AI53" s="185" t="s">
        <v>1973</v>
      </c>
      <c r="AJ53" s="185" t="s">
        <v>1973</v>
      </c>
      <c r="AK53" s="185" t="s">
        <v>1973</v>
      </c>
      <c r="AL53" s="185" t="s">
        <v>1973</v>
      </c>
      <c r="AM53" s="185" t="s">
        <v>1973</v>
      </c>
      <c r="AN53" s="185" t="s">
        <v>1366</v>
      </c>
      <c r="AO53" s="185" t="s">
        <v>1367</v>
      </c>
      <c r="AP53" s="185" t="s">
        <v>1368</v>
      </c>
      <c r="AQ53" s="186">
        <v>43350</v>
      </c>
      <c r="AR53" s="187" t="s">
        <v>338</v>
      </c>
      <c r="AS53" s="188" t="s">
        <v>373</v>
      </c>
      <c r="AT53" s="189">
        <v>43594</v>
      </c>
      <c r="AU53" s="190" t="s">
        <v>544</v>
      </c>
      <c r="AV53" s="191" t="s">
        <v>937</v>
      </c>
      <c r="AW53" s="189">
        <v>43769</v>
      </c>
      <c r="AX53" s="187" t="s">
        <v>346</v>
      </c>
      <c r="AY53" s="188" t="s">
        <v>930</v>
      </c>
      <c r="AZ53" s="189">
        <v>43921</v>
      </c>
      <c r="BA53" s="190" t="s">
        <v>635</v>
      </c>
      <c r="BB53" s="191" t="s">
        <v>938</v>
      </c>
      <c r="BC53" s="189">
        <v>44249</v>
      </c>
      <c r="BD53" s="187" t="s">
        <v>349</v>
      </c>
      <c r="BE53" s="188" t="s">
        <v>874</v>
      </c>
      <c r="BF53" s="189">
        <v>44543</v>
      </c>
      <c r="BG53" s="190" t="s">
        <v>544</v>
      </c>
      <c r="BH53" s="191" t="s">
        <v>939</v>
      </c>
      <c r="BI53" s="189">
        <v>44911</v>
      </c>
      <c r="BJ53" s="187" t="s">
        <v>349</v>
      </c>
      <c r="BK53" s="188" t="s">
        <v>1369</v>
      </c>
      <c r="BL53" s="189" t="s">
        <v>352</v>
      </c>
      <c r="BM53" s="190" t="s">
        <v>353</v>
      </c>
      <c r="BN53" s="191" t="s">
        <v>352</v>
      </c>
      <c r="BO53" s="189" t="s">
        <v>352</v>
      </c>
      <c r="BP53" s="187" t="s">
        <v>353</v>
      </c>
      <c r="BQ53" s="188" t="s">
        <v>352</v>
      </c>
      <c r="BR53" s="189" t="s">
        <v>352</v>
      </c>
      <c r="BS53" s="190" t="s">
        <v>353</v>
      </c>
      <c r="BT53" s="191" t="s">
        <v>352</v>
      </c>
      <c r="BU53" s="189" t="s">
        <v>352</v>
      </c>
      <c r="BV53" s="187" t="s">
        <v>353</v>
      </c>
      <c r="BW53" s="188" t="s">
        <v>352</v>
      </c>
      <c r="BX53" s="189" t="s">
        <v>352</v>
      </c>
      <c r="BY53" s="190" t="s">
        <v>353</v>
      </c>
      <c r="BZ53" s="192" t="s">
        <v>352</v>
      </c>
      <c r="CA53" s="2">
        <f>COUNTBLANK(A53:BZ53)</f>
        <v>10</v>
      </c>
      <c r="CB53" s="51" t="s">
        <v>1766</v>
      </c>
      <c r="CC53" s="51" t="s">
        <v>1767</v>
      </c>
      <c r="CD53" s="51" t="s">
        <v>1659</v>
      </c>
      <c r="CE53" s="51" t="s">
        <v>1675</v>
      </c>
      <c r="CF53" s="51" t="s">
        <v>1647</v>
      </c>
      <c r="CG53" s="51" t="s">
        <v>1647</v>
      </c>
      <c r="CH53" s="51" t="s">
        <v>1670</v>
      </c>
      <c r="CI53" s="51" t="s">
        <v>1647</v>
      </c>
      <c r="CJ53" s="51" t="s">
        <v>1675</v>
      </c>
      <c r="CK53" s="51"/>
      <c r="CL53" s="51" t="s">
        <v>1675</v>
      </c>
      <c r="CM53" s="51" t="s">
        <v>1675</v>
      </c>
      <c r="CN53" s="51" t="s">
        <v>1675</v>
      </c>
      <c r="CO53" s="51" t="s">
        <v>1675</v>
      </c>
      <c r="CP53" s="51" t="s">
        <v>1675</v>
      </c>
      <c r="CQ53" s="51" t="s">
        <v>1675</v>
      </c>
      <c r="CR53" s="51" t="s">
        <v>1720</v>
      </c>
      <c r="CS53" s="51" t="s">
        <v>1675</v>
      </c>
      <c r="CT53" s="51" t="s">
        <v>1675</v>
      </c>
      <c r="CU53" s="51" t="s">
        <v>1675</v>
      </c>
      <c r="CV53" s="51" t="s">
        <v>1675</v>
      </c>
      <c r="CW53" s="51" t="s">
        <v>1675</v>
      </c>
      <c r="CX53" s="51" t="s">
        <v>1675</v>
      </c>
      <c r="CZ53" s="174" t="str">
        <f>J53</f>
        <v>Gestión de procesos</v>
      </c>
      <c r="DA53" s="276" t="str">
        <f>I53</f>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v>
      </c>
      <c r="DB53" s="276"/>
      <c r="DC53" s="276"/>
      <c r="DD53" s="276"/>
      <c r="DE53" s="276"/>
      <c r="DF53" s="276"/>
      <c r="DG53" s="276"/>
      <c r="DH53" s="174" t="str">
        <f>Y53</f>
        <v>Moderado</v>
      </c>
      <c r="DI53" s="174" t="str">
        <f t="shared" si="13"/>
        <v>Bajo</v>
      </c>
      <c r="DK53" s="170" t="e">
        <f>SUM(LEN(#REF!)-LEN(SUBSTITUTE(#REF!,"- Preventivo","")))/LEN("- Preventivo")</f>
        <v>#REF!</v>
      </c>
      <c r="DL53" s="170" t="e">
        <f>SUMIFS($DK$12:$DK$99,$A$12:$A$99,A53)</f>
        <v>#REF!</v>
      </c>
      <c r="DM53" s="170" t="e">
        <f>SUM(LEN(#REF!)-LEN(SUBSTITUTE(#REF!,"- Detectivo","")))/LEN("- Detectivo")</f>
        <v>#REF!</v>
      </c>
      <c r="DN53" s="170" t="e">
        <f>SUMIFS($DM$12:$DM$99,$A$12:$A$99,A53)</f>
        <v>#REF!</v>
      </c>
      <c r="DO53" s="170" t="e">
        <f>SUM(LEN(#REF!)-LEN(SUBSTITUTE(#REF!,"- Correctivo","")))/LEN("- Correctivo")</f>
        <v>#REF!</v>
      </c>
      <c r="DP53" s="170" t="e">
        <f>SUMIFS($DO$12:$DO$99,$A$12:$A$99,A53)</f>
        <v>#REF!</v>
      </c>
      <c r="DQ53" s="170" t="e">
        <f t="shared" si="5"/>
        <v>#REF!</v>
      </c>
      <c r="DR53" s="170" t="e">
        <f>SUMIFS($DQ$12:$DQ$99,$A$12:$A$99,A53)</f>
        <v>#REF!</v>
      </c>
      <c r="DS53" s="170" t="e">
        <f>SUM(LEN(#REF!)-LEN(SUBSTITUTE(#REF!,"- Documentado","")))/LEN("- Documentado")</f>
        <v>#REF!</v>
      </c>
      <c r="DT53" s="170" t="e">
        <f>SUM(LEN(#REF!)-LEN(SUBSTITUTE(#REF!,"- Documentado","")))/LEN("- Documentado")</f>
        <v>#REF!</v>
      </c>
      <c r="DU53" s="170" t="e">
        <f>SUMIFS($DS$12:$DS$99,$A$12:$A$99,A53)+SUMIFS($DT$12:$DT$99,$A$12:$A$99,A53)</f>
        <v>#REF!</v>
      </c>
      <c r="DV53" s="170" t="e">
        <f>SUM(LEN(#REF!)-LEN(SUBSTITUTE(#REF!,"- Continua","")))/LEN("- Continua")</f>
        <v>#REF!</v>
      </c>
      <c r="DW53" s="170" t="e">
        <f>SUM(LEN(#REF!)-LEN(SUBSTITUTE(#REF!,"- Continua","")))/LEN("- Continua")</f>
        <v>#REF!</v>
      </c>
      <c r="DX53" s="170" t="e">
        <f>SUMIFS($DV$12:$DV$99,$A$12:$A$99,A53)+SUMIFS($DW$12:$DW$99,$A$12:$A$99,A53)</f>
        <v>#REF!</v>
      </c>
      <c r="DY53" s="170" t="e">
        <f>SUM(LEN(#REF!)-LEN(SUBSTITUTE(#REF!,"- Con registro","")))/LEN("- Con registro")</f>
        <v>#REF!</v>
      </c>
      <c r="DZ53" s="170" t="e">
        <f>SUM(LEN(#REF!)-LEN(SUBSTITUTE(#REF!,"- Con registro","")))/LEN("- Con registro")</f>
        <v>#REF!</v>
      </c>
      <c r="EA53" s="170" t="e">
        <f>SUMIFS($DY$12:$DY$99,$A$12:$A$99,A53)+SUMIFS($DZ$12:$DZ$99,$A$12:$A$99,A53)</f>
        <v>#REF!</v>
      </c>
      <c r="EB53" s="173" t="e">
        <f t="shared" si="6"/>
        <v>#REF!</v>
      </c>
      <c r="EC53" s="173" t="e">
        <f t="shared" si="7"/>
        <v>#REF!</v>
      </c>
      <c r="ED53" s="215" t="e">
        <f t="shared" si="8"/>
        <v>#REF!</v>
      </c>
      <c r="EE53" s="277" t="e">
        <f t="shared" si="9"/>
        <v>#REF!</v>
      </c>
      <c r="EF53" s="277"/>
      <c r="EG53" s="277"/>
      <c r="EH53" s="277"/>
      <c r="EI53" s="277"/>
      <c r="EJ53" s="277"/>
      <c r="EK53" s="277"/>
      <c r="EL53" s="277"/>
      <c r="EM53" s="277"/>
      <c r="EN53" s="277"/>
      <c r="EP53" s="201" t="str">
        <f t="shared" si="10"/>
        <v/>
      </c>
      <c r="EQ53" s="202" t="str">
        <f t="shared" si="11"/>
        <v/>
      </c>
      <c r="ER53" s="170" t="str">
        <f t="shared" si="12"/>
        <v/>
      </c>
      <c r="ES53" s="170" t="str">
        <f>IF(ER53="","",CONCATENATE("ID_",G53,": ",I53))</f>
        <v/>
      </c>
      <c r="ET53" s="170" t="str">
        <f>IF(ES53="","",CONCATENATE("Ajuste en ",VLOOKUP(EP53,AQ53:BZ53,(MATCH(EP53,AQ53:BZ53,10)+1))," en el Mapa de riesgos de ",A53))</f>
        <v/>
      </c>
      <c r="EU53" s="170" t="str">
        <f>IF(ET53="","",CONCATENATE("Solicitud de cambio realizada y aprobada por la ",L53," a través del Aplicativo DARUMA"))</f>
        <v/>
      </c>
    </row>
    <row r="54" spans="1:151" ht="399.95" customHeight="1" x14ac:dyDescent="0.2">
      <c r="A54" s="206" t="s">
        <v>1355</v>
      </c>
      <c r="B54" s="185" t="s">
        <v>1356</v>
      </c>
      <c r="C54" s="185" t="s">
        <v>1357</v>
      </c>
      <c r="D54" s="206" t="s">
        <v>197</v>
      </c>
      <c r="E54" s="207" t="s">
        <v>1260</v>
      </c>
      <c r="F54" s="185" t="s">
        <v>940</v>
      </c>
      <c r="G54" s="207">
        <v>159</v>
      </c>
      <c r="H54" s="207" t="s">
        <v>1831</v>
      </c>
      <c r="I54" s="176" t="s">
        <v>941</v>
      </c>
      <c r="J54" s="206" t="s">
        <v>35</v>
      </c>
      <c r="K54" s="207" t="s">
        <v>365</v>
      </c>
      <c r="L54" s="185" t="s">
        <v>246</v>
      </c>
      <c r="M54" s="191" t="s">
        <v>1370</v>
      </c>
      <c r="N54" s="185" t="s">
        <v>942</v>
      </c>
      <c r="O54" s="185" t="s">
        <v>943</v>
      </c>
      <c r="P54" s="185" t="s">
        <v>927</v>
      </c>
      <c r="Q54" s="185" t="s">
        <v>332</v>
      </c>
      <c r="R54" s="185" t="s">
        <v>359</v>
      </c>
      <c r="S54" s="185" t="s">
        <v>1638</v>
      </c>
      <c r="T54" s="185" t="s">
        <v>360</v>
      </c>
      <c r="U54" s="208" t="s">
        <v>317</v>
      </c>
      <c r="V54" s="209">
        <v>0.6</v>
      </c>
      <c r="W54" s="208" t="s">
        <v>121</v>
      </c>
      <c r="X54" s="209">
        <v>0.4</v>
      </c>
      <c r="Y54" s="66" t="s">
        <v>84</v>
      </c>
      <c r="Z54" s="185" t="s">
        <v>944</v>
      </c>
      <c r="AA54" s="208" t="s">
        <v>316</v>
      </c>
      <c r="AB54" s="213">
        <v>4.0299999999999997E-3</v>
      </c>
      <c r="AC54" s="208" t="s">
        <v>121</v>
      </c>
      <c r="AD54" s="213">
        <v>0.22500000000000003</v>
      </c>
      <c r="AE54" s="66" t="s">
        <v>271</v>
      </c>
      <c r="AF54" s="185" t="s">
        <v>2156</v>
      </c>
      <c r="AG54" s="206" t="s">
        <v>337</v>
      </c>
      <c r="AH54" s="185" t="s">
        <v>1973</v>
      </c>
      <c r="AI54" s="185" t="s">
        <v>1973</v>
      </c>
      <c r="AJ54" s="185" t="s">
        <v>1973</v>
      </c>
      <c r="AK54" s="185" t="s">
        <v>1973</v>
      </c>
      <c r="AL54" s="185" t="s">
        <v>1973</v>
      </c>
      <c r="AM54" s="185" t="s">
        <v>1973</v>
      </c>
      <c r="AN54" s="185" t="s">
        <v>1371</v>
      </c>
      <c r="AO54" s="185" t="s">
        <v>1372</v>
      </c>
      <c r="AP54" s="185" t="s">
        <v>1373</v>
      </c>
      <c r="AQ54" s="186">
        <v>43350</v>
      </c>
      <c r="AR54" s="187" t="s">
        <v>338</v>
      </c>
      <c r="AS54" s="188" t="s">
        <v>373</v>
      </c>
      <c r="AT54" s="189">
        <v>43594</v>
      </c>
      <c r="AU54" s="190" t="s">
        <v>544</v>
      </c>
      <c r="AV54" s="191" t="s">
        <v>945</v>
      </c>
      <c r="AW54" s="189">
        <v>43921</v>
      </c>
      <c r="AX54" s="187" t="s">
        <v>544</v>
      </c>
      <c r="AY54" s="188" t="s">
        <v>946</v>
      </c>
      <c r="AZ54" s="189">
        <v>44169</v>
      </c>
      <c r="BA54" s="190" t="s">
        <v>346</v>
      </c>
      <c r="BB54" s="191" t="s">
        <v>947</v>
      </c>
      <c r="BC54" s="189">
        <v>44249</v>
      </c>
      <c r="BD54" s="187" t="s">
        <v>544</v>
      </c>
      <c r="BE54" s="188" t="s">
        <v>874</v>
      </c>
      <c r="BF54" s="189">
        <v>44543</v>
      </c>
      <c r="BG54" s="190" t="s">
        <v>338</v>
      </c>
      <c r="BH54" s="191" t="s">
        <v>932</v>
      </c>
      <c r="BI54" s="189">
        <v>44911</v>
      </c>
      <c r="BJ54" s="187" t="s">
        <v>349</v>
      </c>
      <c r="BK54" s="188" t="s">
        <v>1374</v>
      </c>
      <c r="BL54" s="189">
        <v>45035</v>
      </c>
      <c r="BM54" s="190" t="s">
        <v>1917</v>
      </c>
      <c r="BN54" s="191" t="s">
        <v>1916</v>
      </c>
      <c r="BO54" s="189">
        <v>45238</v>
      </c>
      <c r="BP54" s="187" t="s">
        <v>2148</v>
      </c>
      <c r="BQ54" s="188" t="s">
        <v>2150</v>
      </c>
      <c r="BR54" s="189" t="s">
        <v>352</v>
      </c>
      <c r="BS54" s="190" t="s">
        <v>353</v>
      </c>
      <c r="BT54" s="191" t="s">
        <v>352</v>
      </c>
      <c r="BU54" s="189" t="s">
        <v>352</v>
      </c>
      <c r="BV54" s="187" t="s">
        <v>353</v>
      </c>
      <c r="BW54" s="188" t="s">
        <v>352</v>
      </c>
      <c r="BX54" s="189" t="s">
        <v>352</v>
      </c>
      <c r="BY54" s="190" t="s">
        <v>353</v>
      </c>
      <c r="BZ54" s="192" t="s">
        <v>352</v>
      </c>
      <c r="CA54" s="2">
        <f>COUNTBLANK(A54:BZ54)</f>
        <v>6</v>
      </c>
      <c r="CB54" s="51" t="s">
        <v>1766</v>
      </c>
      <c r="CC54" s="51" t="s">
        <v>1767</v>
      </c>
      <c r="CD54" s="51" t="s">
        <v>1659</v>
      </c>
      <c r="CE54" s="51" t="s">
        <v>1675</v>
      </c>
      <c r="CF54" s="51" t="s">
        <v>1647</v>
      </c>
      <c r="CG54" s="51" t="s">
        <v>1647</v>
      </c>
      <c r="CH54" s="51" t="s">
        <v>1670</v>
      </c>
      <c r="CI54" s="51" t="s">
        <v>1647</v>
      </c>
      <c r="CJ54" s="51" t="s">
        <v>1675</v>
      </c>
      <c r="CK54" s="51"/>
      <c r="CL54" s="51" t="s">
        <v>1675</v>
      </c>
      <c r="CM54" s="51" t="s">
        <v>1675</v>
      </c>
      <c r="CN54" s="51" t="s">
        <v>1675</v>
      </c>
      <c r="CO54" s="51" t="s">
        <v>1675</v>
      </c>
      <c r="CP54" s="51" t="s">
        <v>1675</v>
      </c>
      <c r="CQ54" s="51" t="s">
        <v>1675</v>
      </c>
      <c r="CR54" s="51" t="s">
        <v>1720</v>
      </c>
      <c r="CS54" s="51" t="s">
        <v>1675</v>
      </c>
      <c r="CT54" s="51" t="s">
        <v>1675</v>
      </c>
      <c r="CU54" s="51" t="s">
        <v>1675</v>
      </c>
      <c r="CV54" s="51" t="s">
        <v>1675</v>
      </c>
      <c r="CW54" s="51" t="s">
        <v>1675</v>
      </c>
      <c r="CX54" s="51" t="s">
        <v>1675</v>
      </c>
      <c r="CZ54" s="174" t="str">
        <f>J54</f>
        <v>Gestión de procesos</v>
      </c>
      <c r="DA54" s="276" t="str">
        <f>I54</f>
        <v>Posibilidad de afectación reputacional por quejas interpuestas por los/as servidores/as públicos/as de la entidad, debido a incumplimiento parcial de compromisos  en la ejecución de las actividades establecidas en el Plan Estratégico de Talento Humano</v>
      </c>
      <c r="DB54" s="276"/>
      <c r="DC54" s="276"/>
      <c r="DD54" s="276"/>
      <c r="DE54" s="276"/>
      <c r="DF54" s="276"/>
      <c r="DG54" s="276"/>
      <c r="DH54" s="174" t="str">
        <f>Y54</f>
        <v>Moderado</v>
      </c>
      <c r="DI54" s="174" t="str">
        <f t="shared" si="13"/>
        <v>Bajo</v>
      </c>
      <c r="DK54" s="170" t="e">
        <f>SUM(LEN(#REF!)-LEN(SUBSTITUTE(#REF!,"- Preventivo","")))/LEN("- Preventivo")</f>
        <v>#REF!</v>
      </c>
      <c r="DL54" s="170" t="e">
        <f>SUMIFS($DK$12:$DK$99,$A$12:$A$99,A54)</f>
        <v>#REF!</v>
      </c>
      <c r="DM54" s="170" t="e">
        <f>SUM(LEN(#REF!)-LEN(SUBSTITUTE(#REF!,"- Detectivo","")))/LEN("- Detectivo")</f>
        <v>#REF!</v>
      </c>
      <c r="DN54" s="170" t="e">
        <f>SUMIFS($DM$12:$DM$99,$A$12:$A$99,A54)</f>
        <v>#REF!</v>
      </c>
      <c r="DO54" s="170" t="e">
        <f>SUM(LEN(#REF!)-LEN(SUBSTITUTE(#REF!,"- Correctivo","")))/LEN("- Correctivo")</f>
        <v>#REF!</v>
      </c>
      <c r="DP54" s="170" t="e">
        <f>SUMIFS($DO$12:$DO$99,$A$12:$A$99,A54)</f>
        <v>#REF!</v>
      </c>
      <c r="DQ54" s="170" t="e">
        <f t="shared" si="5"/>
        <v>#REF!</v>
      </c>
      <c r="DR54" s="170" t="e">
        <f>SUMIFS($DQ$12:$DQ$99,$A$12:$A$99,A54)</f>
        <v>#REF!</v>
      </c>
      <c r="DS54" s="170" t="e">
        <f>SUM(LEN(#REF!)-LEN(SUBSTITUTE(#REF!,"- Documentado","")))/LEN("- Documentado")</f>
        <v>#REF!</v>
      </c>
      <c r="DT54" s="170" t="e">
        <f>SUM(LEN(#REF!)-LEN(SUBSTITUTE(#REF!,"- Documentado","")))/LEN("- Documentado")</f>
        <v>#REF!</v>
      </c>
      <c r="DU54" s="170" t="e">
        <f>SUMIFS($DS$12:$DS$99,$A$12:$A$99,A54)+SUMIFS($DT$12:$DT$99,$A$12:$A$99,A54)</f>
        <v>#REF!</v>
      </c>
      <c r="DV54" s="170" t="e">
        <f>SUM(LEN(#REF!)-LEN(SUBSTITUTE(#REF!,"- Continua","")))/LEN("- Continua")</f>
        <v>#REF!</v>
      </c>
      <c r="DW54" s="170" t="e">
        <f>SUM(LEN(#REF!)-LEN(SUBSTITUTE(#REF!,"- Continua","")))/LEN("- Continua")</f>
        <v>#REF!</v>
      </c>
      <c r="DX54" s="170" t="e">
        <f>SUMIFS($DV$12:$DV$99,$A$12:$A$99,A54)+SUMIFS($DW$12:$DW$99,$A$12:$A$99,A54)</f>
        <v>#REF!</v>
      </c>
      <c r="DY54" s="170" t="e">
        <f>SUM(LEN(#REF!)-LEN(SUBSTITUTE(#REF!,"- Con registro","")))/LEN("- Con registro")</f>
        <v>#REF!</v>
      </c>
      <c r="DZ54" s="170" t="e">
        <f>SUM(LEN(#REF!)-LEN(SUBSTITUTE(#REF!,"- Con registro","")))/LEN("- Con registro")</f>
        <v>#REF!</v>
      </c>
      <c r="EA54" s="170" t="e">
        <f>SUMIFS($DY$12:$DY$99,$A$12:$A$99,A54)+SUMIFS($DZ$12:$DZ$99,$A$12:$A$99,A54)</f>
        <v>#REF!</v>
      </c>
      <c r="EB54" s="173" t="e">
        <f t="shared" si="6"/>
        <v>#REF!</v>
      </c>
      <c r="EC54" s="173" t="e">
        <f t="shared" si="7"/>
        <v>#REF!</v>
      </c>
      <c r="ED54" s="215" t="e">
        <f t="shared" si="8"/>
        <v>#REF!</v>
      </c>
      <c r="EE54" s="277" t="e">
        <f t="shared" si="9"/>
        <v>#REF!</v>
      </c>
      <c r="EF54" s="277"/>
      <c r="EG54" s="277"/>
      <c r="EH54" s="277"/>
      <c r="EI54" s="277"/>
      <c r="EJ54" s="277"/>
      <c r="EK54" s="277"/>
      <c r="EL54" s="277"/>
      <c r="EM54" s="277"/>
      <c r="EN54" s="277"/>
      <c r="EP54" s="201">
        <f t="shared" si="10"/>
        <v>45238</v>
      </c>
      <c r="EQ54" s="202">
        <f t="shared" si="11"/>
        <v>45267</v>
      </c>
      <c r="ER54" s="170" t="str">
        <f t="shared" si="12"/>
        <v>Riesgos</v>
      </c>
      <c r="ES54" s="170" t="str">
        <f>IF(ER54="","",CONCATENATE("ID_",G54,": ",I54))</f>
        <v>ID_159: Posibilidad de afectación reputacional por quejas interpuestas por los/as servidores/as públicos/as de la entidad, debido a incumplimiento parcial de compromisos  en la ejecución de las actividades establecidas en el Plan Estratégico de Talento Humano</v>
      </c>
      <c r="ET54" s="170" t="str">
        <f>IF(ES54="","",CONCATENATE("Ajuste en ",VLOOKUP(EP54,AQ54:BZ54,(MATCH(EP54,AQ54:BZ54,10)+1))," en el Mapa de riesgos de ",A54))</f>
        <v>Ajuste en Establecimiento de controles
Valoración del riesgo en el Mapa de riesgos de Gestión del Talento Humano</v>
      </c>
      <c r="EU54" s="170" t="str">
        <f>IF(ET54="","",CONCATENATE("Solicitud de cambio realizada y aprobada por la ",L54," a través del Aplicativo DARUMA"))</f>
        <v>Solicitud de cambio realizada y aprobada por la Dirección de Talento Humano a través del Aplicativo DARUMA</v>
      </c>
    </row>
    <row r="55" spans="1:151" ht="399.95" customHeight="1" x14ac:dyDescent="0.2">
      <c r="A55" s="206" t="s">
        <v>1355</v>
      </c>
      <c r="B55" s="185" t="s">
        <v>1356</v>
      </c>
      <c r="C55" s="185" t="s">
        <v>1357</v>
      </c>
      <c r="D55" s="206" t="s">
        <v>197</v>
      </c>
      <c r="E55" s="207" t="s">
        <v>1260</v>
      </c>
      <c r="F55" s="185" t="s">
        <v>1375</v>
      </c>
      <c r="G55" s="207">
        <v>154</v>
      </c>
      <c r="H55" s="207" t="s">
        <v>1832</v>
      </c>
      <c r="I55" s="176" t="s">
        <v>948</v>
      </c>
      <c r="J55" s="206" t="s">
        <v>63</v>
      </c>
      <c r="K55" s="207" t="s">
        <v>357</v>
      </c>
      <c r="L55" s="185" t="s">
        <v>246</v>
      </c>
      <c r="M55" s="191" t="s">
        <v>949</v>
      </c>
      <c r="N55" s="185" t="s">
        <v>950</v>
      </c>
      <c r="O55" s="185" t="s">
        <v>951</v>
      </c>
      <c r="P55" s="185" t="s">
        <v>927</v>
      </c>
      <c r="Q55" s="185" t="s">
        <v>332</v>
      </c>
      <c r="R55" s="185" t="s">
        <v>359</v>
      </c>
      <c r="S55" s="185" t="s">
        <v>1638</v>
      </c>
      <c r="T55" s="185" t="s">
        <v>360</v>
      </c>
      <c r="U55" s="208" t="s">
        <v>316</v>
      </c>
      <c r="V55" s="209">
        <v>0.2</v>
      </c>
      <c r="W55" s="208" t="s">
        <v>77</v>
      </c>
      <c r="X55" s="209">
        <v>0.8</v>
      </c>
      <c r="Y55" s="66" t="s">
        <v>272</v>
      </c>
      <c r="Z55" s="185" t="s">
        <v>952</v>
      </c>
      <c r="AA55" s="208" t="s">
        <v>316</v>
      </c>
      <c r="AB55" s="213">
        <v>3.024E-2</v>
      </c>
      <c r="AC55" s="208" t="s">
        <v>77</v>
      </c>
      <c r="AD55" s="213">
        <v>0.8</v>
      </c>
      <c r="AE55" s="66" t="s">
        <v>272</v>
      </c>
      <c r="AF55" s="185" t="s">
        <v>2157</v>
      </c>
      <c r="AG55" s="206" t="s">
        <v>363</v>
      </c>
      <c r="AH55" s="210" t="s">
        <v>2110</v>
      </c>
      <c r="AI55" s="210" t="s">
        <v>2030</v>
      </c>
      <c r="AJ55" s="210" t="s">
        <v>2031</v>
      </c>
      <c r="AK55" s="210" t="s">
        <v>2032</v>
      </c>
      <c r="AL55" s="214" t="s">
        <v>2033</v>
      </c>
      <c r="AM55" s="214" t="s">
        <v>2012</v>
      </c>
      <c r="AN55" s="185" t="s">
        <v>1376</v>
      </c>
      <c r="AO55" s="185" t="s">
        <v>1377</v>
      </c>
      <c r="AP55" s="185" t="s">
        <v>1378</v>
      </c>
      <c r="AQ55" s="186">
        <v>43496</v>
      </c>
      <c r="AR55" s="187" t="s">
        <v>338</v>
      </c>
      <c r="AS55" s="188" t="s">
        <v>373</v>
      </c>
      <c r="AT55" s="189">
        <v>43594</v>
      </c>
      <c r="AU55" s="190" t="s">
        <v>544</v>
      </c>
      <c r="AV55" s="191" t="s">
        <v>954</v>
      </c>
      <c r="AW55" s="189">
        <v>43769</v>
      </c>
      <c r="AX55" s="187" t="s">
        <v>387</v>
      </c>
      <c r="AY55" s="188" t="s">
        <v>955</v>
      </c>
      <c r="AZ55" s="189">
        <v>43921</v>
      </c>
      <c r="BA55" s="190" t="s">
        <v>838</v>
      </c>
      <c r="BB55" s="191" t="s">
        <v>1379</v>
      </c>
      <c r="BC55" s="189">
        <v>44025</v>
      </c>
      <c r="BD55" s="187" t="s">
        <v>344</v>
      </c>
      <c r="BE55" s="188" t="s">
        <v>956</v>
      </c>
      <c r="BF55" s="189">
        <v>44534</v>
      </c>
      <c r="BG55" s="190" t="s">
        <v>465</v>
      </c>
      <c r="BH55" s="191" t="s">
        <v>957</v>
      </c>
      <c r="BI55" s="189">
        <v>44249</v>
      </c>
      <c r="BJ55" s="187" t="s">
        <v>389</v>
      </c>
      <c r="BK55" s="188" t="s">
        <v>958</v>
      </c>
      <c r="BL55" s="189">
        <v>44302</v>
      </c>
      <c r="BM55" s="190" t="s">
        <v>465</v>
      </c>
      <c r="BN55" s="191" t="s">
        <v>959</v>
      </c>
      <c r="BO55" s="189">
        <v>44543</v>
      </c>
      <c r="BP55" s="187" t="s">
        <v>338</v>
      </c>
      <c r="BQ55" s="188" t="s">
        <v>960</v>
      </c>
      <c r="BR55" s="189">
        <v>44911</v>
      </c>
      <c r="BS55" s="190" t="s">
        <v>389</v>
      </c>
      <c r="BT55" s="191" t="s">
        <v>1380</v>
      </c>
      <c r="BU55" s="189">
        <v>45238</v>
      </c>
      <c r="BV55" s="190" t="s">
        <v>2148</v>
      </c>
      <c r="BW55" s="191" t="s">
        <v>2149</v>
      </c>
      <c r="BX55" s="189" t="s">
        <v>352</v>
      </c>
      <c r="BY55" s="190" t="s">
        <v>353</v>
      </c>
      <c r="BZ55" s="192" t="s">
        <v>352</v>
      </c>
      <c r="CA55" s="2">
        <f>COUNTBLANK(A55:BZ55)</f>
        <v>2</v>
      </c>
      <c r="CB55" s="51" t="s">
        <v>1766</v>
      </c>
      <c r="CC55" s="51" t="s">
        <v>1767</v>
      </c>
      <c r="CD55" s="51" t="s">
        <v>1659</v>
      </c>
      <c r="CE55" s="51" t="s">
        <v>1675</v>
      </c>
      <c r="CF55" s="51" t="s">
        <v>1647</v>
      </c>
      <c r="CG55" s="51" t="s">
        <v>1647</v>
      </c>
      <c r="CH55" s="51" t="s">
        <v>1670</v>
      </c>
      <c r="CI55" s="51" t="s">
        <v>1647</v>
      </c>
      <c r="CJ55" s="51" t="s">
        <v>1675</v>
      </c>
      <c r="CK55" s="51"/>
      <c r="CL55" s="51" t="s">
        <v>1675</v>
      </c>
      <c r="CM55" s="51" t="s">
        <v>1690</v>
      </c>
      <c r="CN55" s="51" t="s">
        <v>1675</v>
      </c>
      <c r="CO55" s="51" t="s">
        <v>1675</v>
      </c>
      <c r="CP55" s="51" t="s">
        <v>1675</v>
      </c>
      <c r="CQ55" s="51" t="s">
        <v>1675</v>
      </c>
      <c r="CR55" s="51" t="s">
        <v>1722</v>
      </c>
      <c r="CS55" s="51" t="s">
        <v>1675</v>
      </c>
      <c r="CT55" s="51"/>
      <c r="CU55" s="51"/>
      <c r="CV55" s="51"/>
      <c r="CW55" s="51"/>
      <c r="CX55" s="51" t="s">
        <v>1675</v>
      </c>
      <c r="CZ55" s="174" t="str">
        <f>J55</f>
        <v>Corrupción</v>
      </c>
      <c r="DA55" s="276" t="str">
        <f>I55</f>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DB55" s="276"/>
      <c r="DC55" s="276"/>
      <c r="DD55" s="276"/>
      <c r="DE55" s="276"/>
      <c r="DF55" s="276"/>
      <c r="DG55" s="276"/>
      <c r="DH55" s="174" t="str">
        <f>Y55</f>
        <v>Alto</v>
      </c>
      <c r="DI55" s="174" t="str">
        <f t="shared" si="13"/>
        <v>Alto</v>
      </c>
      <c r="DK55" s="170" t="e">
        <f>SUM(LEN(#REF!)-LEN(SUBSTITUTE(#REF!,"- Preventivo","")))/LEN("- Preventivo")</f>
        <v>#REF!</v>
      </c>
      <c r="DL55" s="170" t="e">
        <f>SUMIFS($DK$12:$DK$99,$A$12:$A$99,A55)</f>
        <v>#REF!</v>
      </c>
      <c r="DM55" s="170" t="e">
        <f>SUM(LEN(#REF!)-LEN(SUBSTITUTE(#REF!,"- Detectivo","")))/LEN("- Detectivo")</f>
        <v>#REF!</v>
      </c>
      <c r="DN55" s="170" t="e">
        <f>SUMIFS($DM$12:$DM$99,$A$12:$A$99,A55)</f>
        <v>#REF!</v>
      </c>
      <c r="DO55" s="170" t="e">
        <f>SUM(LEN(#REF!)-LEN(SUBSTITUTE(#REF!,"- Correctivo","")))/LEN("- Correctivo")</f>
        <v>#REF!</v>
      </c>
      <c r="DP55" s="170" t="e">
        <f>SUMIFS($DO$12:$DO$99,$A$12:$A$99,A55)</f>
        <v>#REF!</v>
      </c>
      <c r="DQ55" s="170" t="e">
        <f t="shared" si="5"/>
        <v>#REF!</v>
      </c>
      <c r="DR55" s="170" t="e">
        <f>SUMIFS($DQ$12:$DQ$99,$A$12:$A$99,A55)</f>
        <v>#REF!</v>
      </c>
      <c r="DS55" s="170" t="e">
        <f>SUM(LEN(#REF!)-LEN(SUBSTITUTE(#REF!,"- Documentado","")))/LEN("- Documentado")</f>
        <v>#REF!</v>
      </c>
      <c r="DT55" s="170" t="e">
        <f>SUM(LEN(#REF!)-LEN(SUBSTITUTE(#REF!,"- Documentado","")))/LEN("- Documentado")</f>
        <v>#REF!</v>
      </c>
      <c r="DU55" s="170" t="e">
        <f>SUMIFS($DS$12:$DS$99,$A$12:$A$99,A55)+SUMIFS($DT$12:$DT$99,$A$12:$A$99,A55)</f>
        <v>#REF!</v>
      </c>
      <c r="DV55" s="170" t="e">
        <f>SUM(LEN(#REF!)-LEN(SUBSTITUTE(#REF!,"- Continua","")))/LEN("- Continua")</f>
        <v>#REF!</v>
      </c>
      <c r="DW55" s="170" t="e">
        <f>SUM(LEN(#REF!)-LEN(SUBSTITUTE(#REF!,"- Continua","")))/LEN("- Continua")</f>
        <v>#REF!</v>
      </c>
      <c r="DX55" s="170" t="e">
        <f>SUMIFS($DV$12:$DV$99,$A$12:$A$99,A55)+SUMIFS($DW$12:$DW$99,$A$12:$A$99,A55)</f>
        <v>#REF!</v>
      </c>
      <c r="DY55" s="170" t="e">
        <f>SUM(LEN(#REF!)-LEN(SUBSTITUTE(#REF!,"- Con registro","")))/LEN("- Con registro")</f>
        <v>#REF!</v>
      </c>
      <c r="DZ55" s="170" t="e">
        <f>SUM(LEN(#REF!)-LEN(SUBSTITUTE(#REF!,"- Con registro","")))/LEN("- Con registro")</f>
        <v>#REF!</v>
      </c>
      <c r="EA55" s="170" t="e">
        <f>SUMIFS($DY$12:$DY$99,$A$12:$A$99,A55)+SUMIFS($DZ$12:$DZ$99,$A$12:$A$99,A55)</f>
        <v>#REF!</v>
      </c>
      <c r="EB55" s="173" t="e">
        <f t="shared" si="6"/>
        <v>#REF!</v>
      </c>
      <c r="EC55" s="173" t="e">
        <f t="shared" si="7"/>
        <v>#REF!</v>
      </c>
      <c r="ED55" s="215" t="e">
        <f t="shared" si="8"/>
        <v>#REF!</v>
      </c>
      <c r="EE55" s="277" t="e">
        <f t="shared" si="9"/>
        <v>#REF!</v>
      </c>
      <c r="EF55" s="277"/>
      <c r="EG55" s="277"/>
      <c r="EH55" s="277"/>
      <c r="EI55" s="277"/>
      <c r="EJ55" s="277"/>
      <c r="EK55" s="277"/>
      <c r="EL55" s="277"/>
      <c r="EM55" s="277"/>
      <c r="EN55" s="277"/>
      <c r="EP55" s="201">
        <f t="shared" si="10"/>
        <v>45238</v>
      </c>
      <c r="EQ55" s="202">
        <f t="shared" si="11"/>
        <v>45267</v>
      </c>
      <c r="ER55" s="170" t="str">
        <f t="shared" si="12"/>
        <v>Riesgos</v>
      </c>
      <c r="ES55" s="170" t="str">
        <f>IF(ER55="","",CONCATENATE("ID_",G55,": ",I55))</f>
        <v>ID_154: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ET55" s="170" t="str">
        <f>IF(ES55="","",CONCATENATE("Ajuste en ",VLOOKUP(EP55,AQ55:BZ55,(MATCH(EP55,AQ55:BZ55,10)+1))," en el Mapa de riesgos de ",A55))</f>
        <v>Ajuste en Establecimiento de controles
Valoración del riesgo en el Mapa de riesgos de Gestión del Talento Humano</v>
      </c>
      <c r="EU55" s="170" t="str">
        <f>IF(ET55="","",CONCATENATE("Solicitud de cambio realizada y aprobada por la ",L55," a través del Aplicativo DARUMA"))</f>
        <v>Solicitud de cambio realizada y aprobada por la Dirección de Talento Humano a través del Aplicativo DARUMA</v>
      </c>
    </row>
    <row r="56" spans="1:151" ht="399.95" customHeight="1" x14ac:dyDescent="0.2">
      <c r="A56" s="206" t="s">
        <v>1355</v>
      </c>
      <c r="B56" s="185" t="s">
        <v>1356</v>
      </c>
      <c r="C56" s="185" t="s">
        <v>1357</v>
      </c>
      <c r="D56" s="206" t="s">
        <v>197</v>
      </c>
      <c r="E56" s="207" t="s">
        <v>1260</v>
      </c>
      <c r="F56" s="185" t="s">
        <v>1381</v>
      </c>
      <c r="G56" s="207">
        <v>155</v>
      </c>
      <c r="H56" s="207" t="s">
        <v>1833</v>
      </c>
      <c r="I56" s="176" t="s">
        <v>961</v>
      </c>
      <c r="J56" s="206" t="s">
        <v>63</v>
      </c>
      <c r="K56" s="207" t="s">
        <v>357</v>
      </c>
      <c r="L56" s="185" t="s">
        <v>246</v>
      </c>
      <c r="M56" s="191" t="s">
        <v>1382</v>
      </c>
      <c r="N56" s="185" t="s">
        <v>950</v>
      </c>
      <c r="O56" s="185" t="s">
        <v>962</v>
      </c>
      <c r="P56" s="185" t="s">
        <v>927</v>
      </c>
      <c r="Q56" s="185" t="s">
        <v>332</v>
      </c>
      <c r="R56" s="185" t="s">
        <v>359</v>
      </c>
      <c r="S56" s="185" t="s">
        <v>1638</v>
      </c>
      <c r="T56" s="185" t="s">
        <v>360</v>
      </c>
      <c r="U56" s="208" t="s">
        <v>316</v>
      </c>
      <c r="V56" s="209">
        <v>0.2</v>
      </c>
      <c r="W56" s="208" t="s">
        <v>77</v>
      </c>
      <c r="X56" s="209">
        <v>0.8</v>
      </c>
      <c r="Y56" s="66" t="s">
        <v>272</v>
      </c>
      <c r="Z56" s="185" t="s">
        <v>952</v>
      </c>
      <c r="AA56" s="208" t="s">
        <v>316</v>
      </c>
      <c r="AB56" s="213">
        <v>1.8143999999999997E-2</v>
      </c>
      <c r="AC56" s="208" t="s">
        <v>77</v>
      </c>
      <c r="AD56" s="213">
        <v>0.8</v>
      </c>
      <c r="AE56" s="66" t="s">
        <v>272</v>
      </c>
      <c r="AF56" s="185" t="s">
        <v>953</v>
      </c>
      <c r="AG56" s="206" t="s">
        <v>363</v>
      </c>
      <c r="AH56" s="210" t="s">
        <v>2034</v>
      </c>
      <c r="AI56" s="210" t="s">
        <v>2035</v>
      </c>
      <c r="AJ56" s="210" t="s">
        <v>2036</v>
      </c>
      <c r="AK56" s="210" t="s">
        <v>2037</v>
      </c>
      <c r="AL56" s="214" t="s">
        <v>2022</v>
      </c>
      <c r="AM56" s="210" t="s">
        <v>2008</v>
      </c>
      <c r="AN56" s="185" t="s">
        <v>1383</v>
      </c>
      <c r="AO56" s="185" t="s">
        <v>1384</v>
      </c>
      <c r="AP56" s="185" t="s">
        <v>1385</v>
      </c>
      <c r="AQ56" s="186">
        <v>43496</v>
      </c>
      <c r="AR56" s="187" t="s">
        <v>338</v>
      </c>
      <c r="AS56" s="188" t="s">
        <v>373</v>
      </c>
      <c r="AT56" s="189">
        <v>43593</v>
      </c>
      <c r="AU56" s="190" t="s">
        <v>544</v>
      </c>
      <c r="AV56" s="191" t="s">
        <v>963</v>
      </c>
      <c r="AW56" s="189">
        <v>43769</v>
      </c>
      <c r="AX56" s="187" t="s">
        <v>389</v>
      </c>
      <c r="AY56" s="188" t="s">
        <v>964</v>
      </c>
      <c r="AZ56" s="189">
        <v>43921</v>
      </c>
      <c r="BA56" s="190" t="s">
        <v>838</v>
      </c>
      <c r="BB56" s="191" t="s">
        <v>965</v>
      </c>
      <c r="BC56" s="189">
        <v>44025</v>
      </c>
      <c r="BD56" s="187" t="s">
        <v>344</v>
      </c>
      <c r="BE56" s="188" t="s">
        <v>966</v>
      </c>
      <c r="BF56" s="189">
        <v>44169</v>
      </c>
      <c r="BG56" s="190" t="s">
        <v>389</v>
      </c>
      <c r="BH56" s="191" t="s">
        <v>1386</v>
      </c>
      <c r="BI56" s="189">
        <v>44249</v>
      </c>
      <c r="BJ56" s="187" t="s">
        <v>389</v>
      </c>
      <c r="BK56" s="188" t="s">
        <v>967</v>
      </c>
      <c r="BL56" s="189">
        <v>44302</v>
      </c>
      <c r="BM56" s="190" t="s">
        <v>465</v>
      </c>
      <c r="BN56" s="191" t="s">
        <v>968</v>
      </c>
      <c r="BO56" s="189">
        <v>44543</v>
      </c>
      <c r="BP56" s="187" t="s">
        <v>338</v>
      </c>
      <c r="BQ56" s="188" t="s">
        <v>969</v>
      </c>
      <c r="BR56" s="189">
        <v>44909</v>
      </c>
      <c r="BS56" s="190" t="s">
        <v>389</v>
      </c>
      <c r="BT56" s="191" t="s">
        <v>1387</v>
      </c>
      <c r="BU56" s="189">
        <v>44911</v>
      </c>
      <c r="BV56" s="187" t="s">
        <v>389</v>
      </c>
      <c r="BW56" s="188" t="s">
        <v>1388</v>
      </c>
      <c r="BX56" s="189" t="s">
        <v>352</v>
      </c>
      <c r="BY56" s="190" t="s">
        <v>353</v>
      </c>
      <c r="BZ56" s="192" t="s">
        <v>352</v>
      </c>
      <c r="CA56" s="2">
        <f>COUNTBLANK(A56:BZ56)</f>
        <v>2</v>
      </c>
      <c r="CB56" s="51" t="s">
        <v>1766</v>
      </c>
      <c r="CC56" s="51" t="s">
        <v>1767</v>
      </c>
      <c r="CD56" s="51" t="s">
        <v>1659</v>
      </c>
      <c r="CE56" s="51" t="s">
        <v>1675</v>
      </c>
      <c r="CF56" s="51" t="s">
        <v>1647</v>
      </c>
      <c r="CG56" s="51" t="s">
        <v>1647</v>
      </c>
      <c r="CH56" s="51" t="s">
        <v>1670</v>
      </c>
      <c r="CI56" s="51" t="s">
        <v>1647</v>
      </c>
      <c r="CJ56" s="51" t="s">
        <v>1675</v>
      </c>
      <c r="CK56" s="51"/>
      <c r="CL56" s="51" t="s">
        <v>1675</v>
      </c>
      <c r="CM56" s="51" t="s">
        <v>1690</v>
      </c>
      <c r="CN56" s="51" t="s">
        <v>1675</v>
      </c>
      <c r="CO56" s="51" t="s">
        <v>1675</v>
      </c>
      <c r="CP56" s="51" t="s">
        <v>1675</v>
      </c>
      <c r="CQ56" s="51" t="s">
        <v>1675</v>
      </c>
      <c r="CR56" s="51" t="s">
        <v>1723</v>
      </c>
      <c r="CS56" s="51" t="s">
        <v>1675</v>
      </c>
      <c r="CT56" s="51"/>
      <c r="CU56" s="51"/>
      <c r="CV56" s="51"/>
      <c r="CW56" s="51"/>
      <c r="CX56" s="51" t="s">
        <v>1675</v>
      </c>
      <c r="CZ56" s="174" t="str">
        <f>J56</f>
        <v>Corrupción</v>
      </c>
      <c r="DA56" s="276" t="str">
        <f>I56</f>
        <v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DB56" s="276"/>
      <c r="DC56" s="276"/>
      <c r="DD56" s="276"/>
      <c r="DE56" s="276"/>
      <c r="DF56" s="276"/>
      <c r="DG56" s="276"/>
      <c r="DH56" s="174" t="str">
        <f>Y56</f>
        <v>Alto</v>
      </c>
      <c r="DI56" s="174" t="str">
        <f t="shared" si="13"/>
        <v>Alto</v>
      </c>
      <c r="DK56" s="170" t="e">
        <f>SUM(LEN(#REF!)-LEN(SUBSTITUTE(#REF!,"- Preventivo","")))/LEN("- Preventivo")</f>
        <v>#REF!</v>
      </c>
      <c r="DL56" s="170" t="e">
        <f>SUMIFS($DK$12:$DK$99,$A$12:$A$99,A56)</f>
        <v>#REF!</v>
      </c>
      <c r="DM56" s="170" t="e">
        <f>SUM(LEN(#REF!)-LEN(SUBSTITUTE(#REF!,"- Detectivo","")))/LEN("- Detectivo")</f>
        <v>#REF!</v>
      </c>
      <c r="DN56" s="170" t="e">
        <f>SUMIFS($DM$12:$DM$99,$A$12:$A$99,A56)</f>
        <v>#REF!</v>
      </c>
      <c r="DO56" s="170" t="e">
        <f>SUM(LEN(#REF!)-LEN(SUBSTITUTE(#REF!,"- Correctivo","")))/LEN("- Correctivo")</f>
        <v>#REF!</v>
      </c>
      <c r="DP56" s="170" t="e">
        <f>SUMIFS($DO$12:$DO$99,$A$12:$A$99,A56)</f>
        <v>#REF!</v>
      </c>
      <c r="DQ56" s="170" t="e">
        <f t="shared" si="5"/>
        <v>#REF!</v>
      </c>
      <c r="DR56" s="170" t="e">
        <f>SUMIFS($DQ$12:$DQ$99,$A$12:$A$99,A56)</f>
        <v>#REF!</v>
      </c>
      <c r="DS56" s="170" t="e">
        <f>SUM(LEN(#REF!)-LEN(SUBSTITUTE(#REF!,"- Documentado","")))/LEN("- Documentado")</f>
        <v>#REF!</v>
      </c>
      <c r="DT56" s="170" t="e">
        <f>SUM(LEN(#REF!)-LEN(SUBSTITUTE(#REF!,"- Documentado","")))/LEN("- Documentado")</f>
        <v>#REF!</v>
      </c>
      <c r="DU56" s="170" t="e">
        <f>SUMIFS($DS$12:$DS$99,$A$12:$A$99,A56)+SUMIFS($DT$12:$DT$99,$A$12:$A$99,A56)</f>
        <v>#REF!</v>
      </c>
      <c r="DV56" s="170" t="e">
        <f>SUM(LEN(#REF!)-LEN(SUBSTITUTE(#REF!,"- Continua","")))/LEN("- Continua")</f>
        <v>#REF!</v>
      </c>
      <c r="DW56" s="170" t="e">
        <f>SUM(LEN(#REF!)-LEN(SUBSTITUTE(#REF!,"- Continua","")))/LEN("- Continua")</f>
        <v>#REF!</v>
      </c>
      <c r="DX56" s="170" t="e">
        <f>SUMIFS($DV$12:$DV$99,$A$12:$A$99,A56)+SUMIFS($DW$12:$DW$99,$A$12:$A$99,A56)</f>
        <v>#REF!</v>
      </c>
      <c r="DY56" s="170" t="e">
        <f>SUM(LEN(#REF!)-LEN(SUBSTITUTE(#REF!,"- Con registro","")))/LEN("- Con registro")</f>
        <v>#REF!</v>
      </c>
      <c r="DZ56" s="170" t="e">
        <f>SUM(LEN(#REF!)-LEN(SUBSTITUTE(#REF!,"- Con registro","")))/LEN("- Con registro")</f>
        <v>#REF!</v>
      </c>
      <c r="EA56" s="170" t="e">
        <f>SUMIFS($DY$12:$DY$99,$A$12:$A$99,A56)+SUMIFS($DZ$12:$DZ$99,$A$12:$A$99,A56)</f>
        <v>#REF!</v>
      </c>
      <c r="EB56" s="173" t="e">
        <f t="shared" si="6"/>
        <v>#REF!</v>
      </c>
      <c r="EC56" s="173" t="e">
        <f t="shared" si="7"/>
        <v>#REF!</v>
      </c>
      <c r="ED56" s="215" t="e">
        <f t="shared" si="8"/>
        <v>#REF!</v>
      </c>
      <c r="EE56" s="277" t="e">
        <f t="shared" si="9"/>
        <v>#REF!</v>
      </c>
      <c r="EF56" s="277"/>
      <c r="EG56" s="277"/>
      <c r="EH56" s="277"/>
      <c r="EI56" s="277"/>
      <c r="EJ56" s="277"/>
      <c r="EK56" s="277"/>
      <c r="EL56" s="277"/>
      <c r="EM56" s="277"/>
      <c r="EN56" s="277"/>
      <c r="EP56" s="201" t="str">
        <f t="shared" si="10"/>
        <v/>
      </c>
      <c r="EQ56" s="202" t="str">
        <f t="shared" si="11"/>
        <v/>
      </c>
      <c r="ER56" s="170" t="str">
        <f t="shared" si="12"/>
        <v/>
      </c>
      <c r="ES56" s="170" t="str">
        <f>IF(ER56="","",CONCATENATE("ID_",G56,": ",I56))</f>
        <v/>
      </c>
      <c r="ET56" s="170" t="str">
        <f>IF(ES56="","",CONCATENATE("Ajuste en ",VLOOKUP(EP56,AQ56:BZ56,(MATCH(EP56,AQ56:BZ56,10)+1))," en el Mapa de riesgos de ",A56))</f>
        <v/>
      </c>
      <c r="EU56" s="170" t="str">
        <f>IF(ET56="","",CONCATENATE("Solicitud de cambio realizada y aprobada por la ",L56," a través del Aplicativo DARUMA"))</f>
        <v/>
      </c>
    </row>
    <row r="57" spans="1:151" ht="399.95" customHeight="1" x14ac:dyDescent="0.2">
      <c r="A57" s="206" t="s">
        <v>1355</v>
      </c>
      <c r="B57" s="185" t="s">
        <v>1356</v>
      </c>
      <c r="C57" s="185" t="s">
        <v>1357</v>
      </c>
      <c r="D57" s="206" t="s">
        <v>197</v>
      </c>
      <c r="E57" s="207" t="s">
        <v>1260</v>
      </c>
      <c r="F57" s="185" t="s">
        <v>1389</v>
      </c>
      <c r="G57" s="207">
        <v>160</v>
      </c>
      <c r="H57" s="207" t="s">
        <v>1834</v>
      </c>
      <c r="I57" s="176" t="s">
        <v>1390</v>
      </c>
      <c r="J57" s="206" t="s">
        <v>35</v>
      </c>
      <c r="K57" s="207" t="s">
        <v>365</v>
      </c>
      <c r="L57" s="185" t="s">
        <v>246</v>
      </c>
      <c r="M57" s="191" t="s">
        <v>1391</v>
      </c>
      <c r="N57" s="185" t="s">
        <v>1392</v>
      </c>
      <c r="O57" s="185" t="s">
        <v>866</v>
      </c>
      <c r="P57" s="185" t="s">
        <v>368</v>
      </c>
      <c r="Q57" s="185" t="s">
        <v>332</v>
      </c>
      <c r="R57" s="185" t="s">
        <v>359</v>
      </c>
      <c r="S57" s="185" t="s">
        <v>1638</v>
      </c>
      <c r="T57" s="185" t="s">
        <v>360</v>
      </c>
      <c r="U57" s="208" t="s">
        <v>314</v>
      </c>
      <c r="V57" s="209">
        <v>0.4</v>
      </c>
      <c r="W57" s="208" t="s">
        <v>121</v>
      </c>
      <c r="X57" s="209">
        <v>0.4</v>
      </c>
      <c r="Y57" s="66" t="s">
        <v>84</v>
      </c>
      <c r="Z57" s="185" t="s">
        <v>867</v>
      </c>
      <c r="AA57" s="208" t="s">
        <v>316</v>
      </c>
      <c r="AB57" s="213">
        <v>4.2335999999999999E-2</v>
      </c>
      <c r="AC57" s="208" t="s">
        <v>121</v>
      </c>
      <c r="AD57" s="213">
        <v>0.22500000000000003</v>
      </c>
      <c r="AE57" s="66" t="s">
        <v>271</v>
      </c>
      <c r="AF57" s="185" t="s">
        <v>868</v>
      </c>
      <c r="AG57" s="206" t="s">
        <v>337</v>
      </c>
      <c r="AH57" s="185" t="s">
        <v>1973</v>
      </c>
      <c r="AI57" s="185" t="s">
        <v>1973</v>
      </c>
      <c r="AJ57" s="185" t="s">
        <v>1973</v>
      </c>
      <c r="AK57" s="185" t="s">
        <v>1973</v>
      </c>
      <c r="AL57" s="185" t="s">
        <v>1973</v>
      </c>
      <c r="AM57" s="185" t="s">
        <v>1973</v>
      </c>
      <c r="AN57" s="185" t="s">
        <v>1393</v>
      </c>
      <c r="AO57" s="185" t="s">
        <v>869</v>
      </c>
      <c r="AP57" s="185" t="s">
        <v>1394</v>
      </c>
      <c r="AQ57" s="186">
        <v>43350</v>
      </c>
      <c r="AR57" s="187" t="s">
        <v>338</v>
      </c>
      <c r="AS57" s="188" t="s">
        <v>373</v>
      </c>
      <c r="AT57" s="189">
        <v>43593</v>
      </c>
      <c r="AU57" s="190" t="s">
        <v>544</v>
      </c>
      <c r="AV57" s="191" t="s">
        <v>870</v>
      </c>
      <c r="AW57" s="189">
        <v>43768</v>
      </c>
      <c r="AX57" s="187" t="s">
        <v>635</v>
      </c>
      <c r="AY57" s="188" t="s">
        <v>871</v>
      </c>
      <c r="AZ57" s="189">
        <v>43921</v>
      </c>
      <c r="BA57" s="190" t="s">
        <v>344</v>
      </c>
      <c r="BB57" s="191" t="s">
        <v>872</v>
      </c>
      <c r="BC57" s="189">
        <v>44169</v>
      </c>
      <c r="BD57" s="187" t="s">
        <v>344</v>
      </c>
      <c r="BE57" s="188" t="s">
        <v>873</v>
      </c>
      <c r="BF57" s="189">
        <v>44249</v>
      </c>
      <c r="BG57" s="190" t="s">
        <v>349</v>
      </c>
      <c r="BH57" s="191" t="s">
        <v>874</v>
      </c>
      <c r="BI57" s="189">
        <v>44547</v>
      </c>
      <c r="BJ57" s="187" t="s">
        <v>338</v>
      </c>
      <c r="BK57" s="188" t="s">
        <v>875</v>
      </c>
      <c r="BL57" s="189">
        <v>44911</v>
      </c>
      <c r="BM57" s="190" t="s">
        <v>349</v>
      </c>
      <c r="BN57" s="191" t="s">
        <v>1395</v>
      </c>
      <c r="BO57" s="189">
        <v>45035</v>
      </c>
      <c r="BP57" s="187" t="s">
        <v>1917</v>
      </c>
      <c r="BQ57" s="188" t="s">
        <v>1918</v>
      </c>
      <c r="BR57" s="189" t="s">
        <v>352</v>
      </c>
      <c r="BS57" s="190" t="s">
        <v>353</v>
      </c>
      <c r="BT57" s="191" t="s">
        <v>352</v>
      </c>
      <c r="BU57" s="189" t="s">
        <v>352</v>
      </c>
      <c r="BV57" s="187" t="s">
        <v>353</v>
      </c>
      <c r="BW57" s="188" t="s">
        <v>352</v>
      </c>
      <c r="BX57" s="189" t="s">
        <v>352</v>
      </c>
      <c r="BY57" s="190" t="s">
        <v>353</v>
      </c>
      <c r="BZ57" s="192" t="s">
        <v>352</v>
      </c>
      <c r="CA57" s="2">
        <f>COUNTBLANK(A57:BZ57)</f>
        <v>6</v>
      </c>
      <c r="CB57" s="51" t="s">
        <v>1766</v>
      </c>
      <c r="CC57" s="51" t="s">
        <v>1767</v>
      </c>
      <c r="CD57" s="51" t="s">
        <v>1659</v>
      </c>
      <c r="CE57" s="51" t="s">
        <v>1675</v>
      </c>
      <c r="CF57" s="51" t="s">
        <v>1647</v>
      </c>
      <c r="CG57" s="51" t="s">
        <v>1647</v>
      </c>
      <c r="CH57" s="51" t="s">
        <v>1670</v>
      </c>
      <c r="CI57" s="51" t="s">
        <v>1647</v>
      </c>
      <c r="CJ57" s="51" t="s">
        <v>1675</v>
      </c>
      <c r="CK57" s="51"/>
      <c r="CL57" s="51" t="s">
        <v>1675</v>
      </c>
      <c r="CM57" s="51" t="s">
        <v>1675</v>
      </c>
      <c r="CN57" s="51" t="s">
        <v>1675</v>
      </c>
      <c r="CO57" s="51" t="s">
        <v>1675</v>
      </c>
      <c r="CP57" s="51" t="s">
        <v>1675</v>
      </c>
      <c r="CQ57" s="51" t="s">
        <v>1675</v>
      </c>
      <c r="CR57" s="51" t="s">
        <v>1724</v>
      </c>
      <c r="CS57" s="51" t="s">
        <v>1675</v>
      </c>
      <c r="CT57" s="51" t="s">
        <v>1675</v>
      </c>
      <c r="CU57" s="51" t="s">
        <v>1675</v>
      </c>
      <c r="CV57" s="51" t="s">
        <v>1675</v>
      </c>
      <c r="CW57" s="51" t="s">
        <v>1675</v>
      </c>
      <c r="CX57" s="51" t="s">
        <v>1675</v>
      </c>
      <c r="CZ57" s="174" t="str">
        <f>J57</f>
        <v>Gestión de procesos</v>
      </c>
      <c r="DA57" s="276" t="str">
        <f>I57</f>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DB57" s="276"/>
      <c r="DC57" s="276"/>
      <c r="DD57" s="276"/>
      <c r="DE57" s="276"/>
      <c r="DF57" s="276"/>
      <c r="DG57" s="276"/>
      <c r="DH57" s="174" t="str">
        <f>Y57</f>
        <v>Moderado</v>
      </c>
      <c r="DI57" s="174" t="str">
        <f t="shared" si="13"/>
        <v>Bajo</v>
      </c>
      <c r="DK57" s="170" t="e">
        <f>SUM(LEN(#REF!)-LEN(SUBSTITUTE(#REF!,"- Preventivo","")))/LEN("- Preventivo")</f>
        <v>#REF!</v>
      </c>
      <c r="DL57" s="170" t="e">
        <f>SUMIFS($DK$12:$DK$99,$A$12:$A$99,A57)</f>
        <v>#REF!</v>
      </c>
      <c r="DM57" s="170" t="e">
        <f>SUM(LEN(#REF!)-LEN(SUBSTITUTE(#REF!,"- Detectivo","")))/LEN("- Detectivo")</f>
        <v>#REF!</v>
      </c>
      <c r="DN57" s="170" t="e">
        <f>SUMIFS($DM$12:$DM$99,$A$12:$A$99,A57)</f>
        <v>#REF!</v>
      </c>
      <c r="DO57" s="170" t="e">
        <f>SUM(LEN(#REF!)-LEN(SUBSTITUTE(#REF!,"- Correctivo","")))/LEN("- Correctivo")</f>
        <v>#REF!</v>
      </c>
      <c r="DP57" s="170" t="e">
        <f>SUMIFS($DO$12:$DO$99,$A$12:$A$99,A57)</f>
        <v>#REF!</v>
      </c>
      <c r="DQ57" s="170" t="e">
        <f t="shared" si="5"/>
        <v>#REF!</v>
      </c>
      <c r="DR57" s="170" t="e">
        <f>SUMIFS($DQ$12:$DQ$99,$A$12:$A$99,A57)</f>
        <v>#REF!</v>
      </c>
      <c r="DS57" s="170" t="e">
        <f>SUM(LEN(#REF!)-LEN(SUBSTITUTE(#REF!,"- Documentado","")))/LEN("- Documentado")</f>
        <v>#REF!</v>
      </c>
      <c r="DT57" s="170" t="e">
        <f>SUM(LEN(#REF!)-LEN(SUBSTITUTE(#REF!,"- Documentado","")))/LEN("- Documentado")</f>
        <v>#REF!</v>
      </c>
      <c r="DU57" s="170" t="e">
        <f>SUMIFS($DS$12:$DS$99,$A$12:$A$99,A57)+SUMIFS($DT$12:$DT$99,$A$12:$A$99,A57)</f>
        <v>#REF!</v>
      </c>
      <c r="DV57" s="170" t="e">
        <f>SUM(LEN(#REF!)-LEN(SUBSTITUTE(#REF!,"- Continua","")))/LEN("- Continua")</f>
        <v>#REF!</v>
      </c>
      <c r="DW57" s="170" t="e">
        <f>SUM(LEN(#REF!)-LEN(SUBSTITUTE(#REF!,"- Continua","")))/LEN("- Continua")</f>
        <v>#REF!</v>
      </c>
      <c r="DX57" s="170" t="e">
        <f>SUMIFS($DV$12:$DV$99,$A$12:$A$99,A57)+SUMIFS($DW$12:$DW$99,$A$12:$A$99,A57)</f>
        <v>#REF!</v>
      </c>
      <c r="DY57" s="170" t="e">
        <f>SUM(LEN(#REF!)-LEN(SUBSTITUTE(#REF!,"- Con registro","")))/LEN("- Con registro")</f>
        <v>#REF!</v>
      </c>
      <c r="DZ57" s="170" t="e">
        <f>SUM(LEN(#REF!)-LEN(SUBSTITUTE(#REF!,"- Con registro","")))/LEN("- Con registro")</f>
        <v>#REF!</v>
      </c>
      <c r="EA57" s="170" t="e">
        <f>SUMIFS($DY$12:$DY$99,$A$12:$A$99,A57)+SUMIFS($DZ$12:$DZ$99,$A$12:$A$99,A57)</f>
        <v>#REF!</v>
      </c>
      <c r="EB57" s="173" t="e">
        <f t="shared" si="6"/>
        <v>#REF!</v>
      </c>
      <c r="EC57" s="173" t="e">
        <f t="shared" si="7"/>
        <v>#REF!</v>
      </c>
      <c r="ED57" s="215" t="e">
        <f t="shared" si="8"/>
        <v>#REF!</v>
      </c>
      <c r="EE57" s="277" t="e">
        <f t="shared" si="9"/>
        <v>#REF!</v>
      </c>
      <c r="EF57" s="277"/>
      <c r="EG57" s="277"/>
      <c r="EH57" s="277"/>
      <c r="EI57" s="277"/>
      <c r="EJ57" s="277"/>
      <c r="EK57" s="277"/>
      <c r="EL57" s="277"/>
      <c r="EM57" s="277"/>
      <c r="EN57" s="277"/>
      <c r="EP57" s="201" t="str">
        <f t="shared" si="10"/>
        <v/>
      </c>
      <c r="EQ57" s="202" t="str">
        <f t="shared" si="11"/>
        <v/>
      </c>
      <c r="ER57" s="170" t="str">
        <f t="shared" si="12"/>
        <v/>
      </c>
      <c r="ES57" s="170" t="str">
        <f>IF(ER57="","",CONCATENATE("ID_",G57,": ",I57))</f>
        <v/>
      </c>
      <c r="ET57" s="170" t="str">
        <f>IF(ES57="","",CONCATENATE("Ajuste en ",VLOOKUP(EP57,AQ57:BZ57,(MATCH(EP57,AQ57:BZ57,10)+1))," en el Mapa de riesgos de ",A57))</f>
        <v/>
      </c>
      <c r="EU57" s="170" t="str">
        <f>IF(ET57="","",CONCATENATE("Solicitud de cambio realizada y aprobada por la ",L57," a través del Aplicativo DARUMA"))</f>
        <v/>
      </c>
    </row>
    <row r="58" spans="1:151" ht="399.95" customHeight="1" x14ac:dyDescent="0.2">
      <c r="A58" s="206" t="s">
        <v>1355</v>
      </c>
      <c r="B58" s="185" t="s">
        <v>1356</v>
      </c>
      <c r="C58" s="185" t="s">
        <v>1357</v>
      </c>
      <c r="D58" s="206" t="s">
        <v>197</v>
      </c>
      <c r="E58" s="207" t="s">
        <v>1260</v>
      </c>
      <c r="F58" s="185" t="s">
        <v>1396</v>
      </c>
      <c r="G58" s="207">
        <v>161</v>
      </c>
      <c r="H58" s="207" t="s">
        <v>1835</v>
      </c>
      <c r="I58" s="176" t="s">
        <v>971</v>
      </c>
      <c r="J58" s="206" t="s">
        <v>35</v>
      </c>
      <c r="K58" s="207" t="s">
        <v>365</v>
      </c>
      <c r="L58" s="185" t="s">
        <v>246</v>
      </c>
      <c r="M58" s="191" t="s">
        <v>1397</v>
      </c>
      <c r="N58" s="210" t="s">
        <v>1677</v>
      </c>
      <c r="O58" s="185" t="s">
        <v>972</v>
      </c>
      <c r="P58" s="185" t="s">
        <v>927</v>
      </c>
      <c r="Q58" s="185" t="s">
        <v>332</v>
      </c>
      <c r="R58" s="185" t="s">
        <v>359</v>
      </c>
      <c r="S58" s="185" t="s">
        <v>1638</v>
      </c>
      <c r="T58" s="185" t="s">
        <v>360</v>
      </c>
      <c r="U58" s="208" t="s">
        <v>316</v>
      </c>
      <c r="V58" s="209">
        <v>0.2</v>
      </c>
      <c r="W58" s="208" t="s">
        <v>121</v>
      </c>
      <c r="X58" s="209">
        <v>0.4</v>
      </c>
      <c r="Y58" s="66" t="s">
        <v>271</v>
      </c>
      <c r="Z58" s="185" t="s">
        <v>973</v>
      </c>
      <c r="AA58" s="208" t="s">
        <v>316</v>
      </c>
      <c r="AB58" s="213">
        <v>8.3999999999999991E-2</v>
      </c>
      <c r="AC58" s="208" t="s">
        <v>121</v>
      </c>
      <c r="AD58" s="213">
        <v>0.22500000000000003</v>
      </c>
      <c r="AE58" s="66" t="s">
        <v>271</v>
      </c>
      <c r="AF58" s="185" t="s">
        <v>1398</v>
      </c>
      <c r="AG58" s="206" t="s">
        <v>337</v>
      </c>
      <c r="AH58" s="185" t="s">
        <v>1973</v>
      </c>
      <c r="AI58" s="185" t="s">
        <v>1973</v>
      </c>
      <c r="AJ58" s="185" t="s">
        <v>1973</v>
      </c>
      <c r="AK58" s="185" t="s">
        <v>1973</v>
      </c>
      <c r="AL58" s="185" t="s">
        <v>1973</v>
      </c>
      <c r="AM58" s="185" t="s">
        <v>1973</v>
      </c>
      <c r="AN58" s="185" t="s">
        <v>1399</v>
      </c>
      <c r="AO58" s="185" t="s">
        <v>1400</v>
      </c>
      <c r="AP58" s="185" t="s">
        <v>1401</v>
      </c>
      <c r="AQ58" s="186">
        <v>43921</v>
      </c>
      <c r="AR58" s="187" t="s">
        <v>338</v>
      </c>
      <c r="AS58" s="188" t="s">
        <v>929</v>
      </c>
      <c r="AT58" s="189">
        <v>44169</v>
      </c>
      <c r="AU58" s="190" t="s">
        <v>346</v>
      </c>
      <c r="AV58" s="191" t="s">
        <v>974</v>
      </c>
      <c r="AW58" s="189">
        <v>44249</v>
      </c>
      <c r="AX58" s="187" t="s">
        <v>349</v>
      </c>
      <c r="AY58" s="188" t="s">
        <v>874</v>
      </c>
      <c r="AZ58" s="189">
        <v>44543</v>
      </c>
      <c r="BA58" s="190" t="s">
        <v>338</v>
      </c>
      <c r="BB58" s="191" t="s">
        <v>970</v>
      </c>
      <c r="BC58" s="189">
        <v>44911</v>
      </c>
      <c r="BD58" s="187" t="s">
        <v>584</v>
      </c>
      <c r="BE58" s="188" t="s">
        <v>1402</v>
      </c>
      <c r="BF58" s="189" t="s">
        <v>352</v>
      </c>
      <c r="BG58" s="190" t="s">
        <v>353</v>
      </c>
      <c r="BH58" s="191" t="s">
        <v>352</v>
      </c>
      <c r="BI58" s="189" t="s">
        <v>352</v>
      </c>
      <c r="BJ58" s="187" t="s">
        <v>353</v>
      </c>
      <c r="BK58" s="188" t="s">
        <v>352</v>
      </c>
      <c r="BL58" s="189" t="s">
        <v>352</v>
      </c>
      <c r="BM58" s="190" t="s">
        <v>353</v>
      </c>
      <c r="BN58" s="191" t="s">
        <v>352</v>
      </c>
      <c r="BO58" s="189" t="s">
        <v>352</v>
      </c>
      <c r="BP58" s="187" t="s">
        <v>353</v>
      </c>
      <c r="BQ58" s="188" t="s">
        <v>352</v>
      </c>
      <c r="BR58" s="189" t="s">
        <v>352</v>
      </c>
      <c r="BS58" s="190" t="s">
        <v>353</v>
      </c>
      <c r="BT58" s="191" t="s">
        <v>352</v>
      </c>
      <c r="BU58" s="189" t="s">
        <v>352</v>
      </c>
      <c r="BV58" s="187" t="s">
        <v>353</v>
      </c>
      <c r="BW58" s="188" t="s">
        <v>352</v>
      </c>
      <c r="BX58" s="189" t="s">
        <v>352</v>
      </c>
      <c r="BY58" s="190" t="s">
        <v>353</v>
      </c>
      <c r="BZ58" s="192" t="s">
        <v>352</v>
      </c>
      <c r="CA58" s="2">
        <f>COUNTBLANK(A58:BZ58)</f>
        <v>14</v>
      </c>
      <c r="CB58" s="51" t="s">
        <v>1766</v>
      </c>
      <c r="CC58" s="51" t="s">
        <v>1767</v>
      </c>
      <c r="CD58" s="51" t="s">
        <v>1659</v>
      </c>
      <c r="CE58" s="51" t="s">
        <v>1675</v>
      </c>
      <c r="CF58" s="51" t="s">
        <v>1647</v>
      </c>
      <c r="CG58" s="51" t="s">
        <v>1647</v>
      </c>
      <c r="CH58" s="51" t="s">
        <v>1670</v>
      </c>
      <c r="CI58" s="51" t="s">
        <v>1647</v>
      </c>
      <c r="CJ58" s="51" t="s">
        <v>1675</v>
      </c>
      <c r="CK58" s="51"/>
      <c r="CL58" s="51" t="s">
        <v>1675</v>
      </c>
      <c r="CM58" s="51" t="s">
        <v>1675</v>
      </c>
      <c r="CN58" s="51" t="s">
        <v>1675</v>
      </c>
      <c r="CO58" s="51" t="s">
        <v>1675</v>
      </c>
      <c r="CP58" s="51" t="s">
        <v>1675</v>
      </c>
      <c r="CQ58" s="51" t="s">
        <v>1675</v>
      </c>
      <c r="CR58" s="51" t="s">
        <v>1725</v>
      </c>
      <c r="CS58" s="51" t="s">
        <v>1675</v>
      </c>
      <c r="CT58" s="51" t="s">
        <v>1675</v>
      </c>
      <c r="CU58" s="51" t="s">
        <v>1675</v>
      </c>
      <c r="CV58" s="51" t="s">
        <v>1675</v>
      </c>
      <c r="CW58" s="51" t="s">
        <v>1675</v>
      </c>
      <c r="CX58" s="51" t="s">
        <v>1675</v>
      </c>
      <c r="CZ58" s="174" t="str">
        <f>J58</f>
        <v>Gestión de procesos</v>
      </c>
      <c r="DA58" s="276" t="str">
        <f>I58</f>
        <v>Posibilidad de afectación reputacional por pérdida de confianza por parte de los/as trabajadores/as y las organizaciones sindicales, debido a incumplimiento parcial de compromisos durante la ejecución de la estrategia para la atención individual y colectivas de trabajo</v>
      </c>
      <c r="DB58" s="276"/>
      <c r="DC58" s="276"/>
      <c r="DD58" s="276"/>
      <c r="DE58" s="276"/>
      <c r="DF58" s="276"/>
      <c r="DG58" s="276"/>
      <c r="DH58" s="174" t="str">
        <f>Y58</f>
        <v>Bajo</v>
      </c>
      <c r="DI58" s="174" t="str">
        <f t="shared" si="13"/>
        <v>Bajo</v>
      </c>
      <c r="DK58" s="170" t="e">
        <f>SUM(LEN(#REF!)-LEN(SUBSTITUTE(#REF!,"- Preventivo","")))/LEN("- Preventivo")</f>
        <v>#REF!</v>
      </c>
      <c r="DL58" s="170" t="e">
        <f>SUMIFS($DK$12:$DK$99,$A$12:$A$99,A58)</f>
        <v>#REF!</v>
      </c>
      <c r="DM58" s="170" t="e">
        <f>SUM(LEN(#REF!)-LEN(SUBSTITUTE(#REF!,"- Detectivo","")))/LEN("- Detectivo")</f>
        <v>#REF!</v>
      </c>
      <c r="DN58" s="170" t="e">
        <f>SUMIFS($DM$12:$DM$99,$A$12:$A$99,A58)</f>
        <v>#REF!</v>
      </c>
      <c r="DO58" s="170" t="e">
        <f>SUM(LEN(#REF!)-LEN(SUBSTITUTE(#REF!,"- Correctivo","")))/LEN("- Correctivo")</f>
        <v>#REF!</v>
      </c>
      <c r="DP58" s="170" t="e">
        <f>SUMIFS($DO$12:$DO$99,$A$12:$A$99,A58)</f>
        <v>#REF!</v>
      </c>
      <c r="DQ58" s="170" t="e">
        <f t="shared" si="5"/>
        <v>#REF!</v>
      </c>
      <c r="DR58" s="170" t="e">
        <f>SUMIFS($DQ$12:$DQ$99,$A$12:$A$99,A58)</f>
        <v>#REF!</v>
      </c>
      <c r="DS58" s="170" t="e">
        <f>SUM(LEN(#REF!)-LEN(SUBSTITUTE(#REF!,"- Documentado","")))/LEN("- Documentado")</f>
        <v>#REF!</v>
      </c>
      <c r="DT58" s="170" t="e">
        <f>SUM(LEN(#REF!)-LEN(SUBSTITUTE(#REF!,"- Documentado","")))/LEN("- Documentado")</f>
        <v>#REF!</v>
      </c>
      <c r="DU58" s="170" t="e">
        <f>SUMIFS($DS$12:$DS$99,$A$12:$A$99,A58)+SUMIFS($DT$12:$DT$99,$A$12:$A$99,A58)</f>
        <v>#REF!</v>
      </c>
      <c r="DV58" s="170" t="e">
        <f>SUM(LEN(#REF!)-LEN(SUBSTITUTE(#REF!,"- Continua","")))/LEN("- Continua")</f>
        <v>#REF!</v>
      </c>
      <c r="DW58" s="170" t="e">
        <f>SUM(LEN(#REF!)-LEN(SUBSTITUTE(#REF!,"- Continua","")))/LEN("- Continua")</f>
        <v>#REF!</v>
      </c>
      <c r="DX58" s="170" t="e">
        <f>SUMIFS($DV$12:$DV$99,$A$12:$A$99,A58)+SUMIFS($DW$12:$DW$99,$A$12:$A$99,A58)</f>
        <v>#REF!</v>
      </c>
      <c r="DY58" s="170" t="e">
        <f>SUM(LEN(#REF!)-LEN(SUBSTITUTE(#REF!,"- Con registro","")))/LEN("- Con registro")</f>
        <v>#REF!</v>
      </c>
      <c r="DZ58" s="170" t="e">
        <f>SUM(LEN(#REF!)-LEN(SUBSTITUTE(#REF!,"- Con registro","")))/LEN("- Con registro")</f>
        <v>#REF!</v>
      </c>
      <c r="EA58" s="170" t="e">
        <f>SUMIFS($DY$12:$DY$99,$A$12:$A$99,A58)+SUMIFS($DZ$12:$DZ$99,$A$12:$A$99,A58)</f>
        <v>#REF!</v>
      </c>
      <c r="EB58" s="173" t="e">
        <f t="shared" si="6"/>
        <v>#REF!</v>
      </c>
      <c r="EC58" s="173" t="e">
        <f t="shared" si="7"/>
        <v>#REF!</v>
      </c>
      <c r="ED58" s="215" t="e">
        <f t="shared" si="8"/>
        <v>#REF!</v>
      </c>
      <c r="EE58" s="277" t="e">
        <f t="shared" si="9"/>
        <v>#REF!</v>
      </c>
      <c r="EF58" s="277"/>
      <c r="EG58" s="277"/>
      <c r="EH58" s="277"/>
      <c r="EI58" s="277"/>
      <c r="EJ58" s="277"/>
      <c r="EK58" s="277"/>
      <c r="EL58" s="277"/>
      <c r="EM58" s="277"/>
      <c r="EN58" s="277"/>
      <c r="EP58" s="201" t="str">
        <f t="shared" si="10"/>
        <v/>
      </c>
      <c r="EQ58" s="202" t="str">
        <f t="shared" si="11"/>
        <v/>
      </c>
      <c r="ER58" s="170" t="str">
        <f t="shared" si="12"/>
        <v/>
      </c>
      <c r="ES58" s="170" t="str">
        <f>IF(ER58="","",CONCATENATE("ID_",G58,": ",I58))</f>
        <v/>
      </c>
      <c r="ET58" s="170" t="str">
        <f>IF(ES58="","",CONCATENATE("Ajuste en ",VLOOKUP(EP58,AQ58:BZ58,(MATCH(EP58,AQ58:BZ58,10)+1))," en el Mapa de riesgos de ",A58))</f>
        <v/>
      </c>
      <c r="EU58" s="170" t="str">
        <f>IF(ET58="","",CONCATENATE("Solicitud de cambio realizada y aprobada por la ",L58," a través del Aplicativo DARUMA"))</f>
        <v/>
      </c>
    </row>
    <row r="59" spans="1:151" ht="399.95" customHeight="1" x14ac:dyDescent="0.2">
      <c r="A59" s="206" t="s">
        <v>1355</v>
      </c>
      <c r="B59" s="185" t="s">
        <v>1356</v>
      </c>
      <c r="C59" s="185" t="s">
        <v>1357</v>
      </c>
      <c r="D59" s="206" t="s">
        <v>197</v>
      </c>
      <c r="E59" s="207" t="s">
        <v>1260</v>
      </c>
      <c r="F59" s="185" t="s">
        <v>1403</v>
      </c>
      <c r="G59" s="207">
        <v>162</v>
      </c>
      <c r="H59" s="207" t="s">
        <v>1836</v>
      </c>
      <c r="I59" s="176" t="s">
        <v>975</v>
      </c>
      <c r="J59" s="206" t="s">
        <v>35</v>
      </c>
      <c r="K59" s="207" t="s">
        <v>365</v>
      </c>
      <c r="L59" s="185" t="s">
        <v>246</v>
      </c>
      <c r="M59" s="191" t="s">
        <v>1404</v>
      </c>
      <c r="N59" s="185" t="s">
        <v>1392</v>
      </c>
      <c r="O59" s="185" t="s">
        <v>976</v>
      </c>
      <c r="P59" s="185" t="s">
        <v>927</v>
      </c>
      <c r="Q59" s="185" t="s">
        <v>332</v>
      </c>
      <c r="R59" s="185" t="s">
        <v>359</v>
      </c>
      <c r="S59" s="185" t="s">
        <v>1638</v>
      </c>
      <c r="T59" s="185" t="s">
        <v>360</v>
      </c>
      <c r="U59" s="208" t="s">
        <v>316</v>
      </c>
      <c r="V59" s="209">
        <v>0.2</v>
      </c>
      <c r="W59" s="208" t="s">
        <v>121</v>
      </c>
      <c r="X59" s="209">
        <v>0.4</v>
      </c>
      <c r="Y59" s="66" t="s">
        <v>271</v>
      </c>
      <c r="Z59" s="185" t="s">
        <v>977</v>
      </c>
      <c r="AA59" s="208" t="s">
        <v>316</v>
      </c>
      <c r="AB59" s="213">
        <v>5.8799999999999991E-2</v>
      </c>
      <c r="AC59" s="208" t="s">
        <v>121</v>
      </c>
      <c r="AD59" s="213">
        <v>0.22500000000000003</v>
      </c>
      <c r="AE59" s="66" t="s">
        <v>271</v>
      </c>
      <c r="AF59" s="185" t="s">
        <v>936</v>
      </c>
      <c r="AG59" s="206" t="s">
        <v>337</v>
      </c>
      <c r="AH59" s="185" t="s">
        <v>1973</v>
      </c>
      <c r="AI59" s="185" t="s">
        <v>1973</v>
      </c>
      <c r="AJ59" s="185" t="s">
        <v>1973</v>
      </c>
      <c r="AK59" s="185" t="s">
        <v>1973</v>
      </c>
      <c r="AL59" s="185" t="s">
        <v>1973</v>
      </c>
      <c r="AM59" s="185" t="s">
        <v>1973</v>
      </c>
      <c r="AN59" s="185" t="s">
        <v>1405</v>
      </c>
      <c r="AO59" s="185" t="s">
        <v>1406</v>
      </c>
      <c r="AP59" s="185" t="s">
        <v>1407</v>
      </c>
      <c r="AQ59" s="186">
        <v>43921</v>
      </c>
      <c r="AR59" s="187" t="s">
        <v>338</v>
      </c>
      <c r="AS59" s="188" t="s">
        <v>929</v>
      </c>
      <c r="AT59" s="189">
        <v>44249</v>
      </c>
      <c r="AU59" s="190" t="s">
        <v>349</v>
      </c>
      <c r="AV59" s="191" t="s">
        <v>874</v>
      </c>
      <c r="AW59" s="189">
        <v>44543</v>
      </c>
      <c r="AX59" s="187" t="s">
        <v>544</v>
      </c>
      <c r="AY59" s="188" t="s">
        <v>939</v>
      </c>
      <c r="AZ59" s="189">
        <v>44911</v>
      </c>
      <c r="BA59" s="190" t="s">
        <v>349</v>
      </c>
      <c r="BB59" s="191" t="s">
        <v>1408</v>
      </c>
      <c r="BC59" s="189" t="s">
        <v>352</v>
      </c>
      <c r="BD59" s="187" t="s">
        <v>353</v>
      </c>
      <c r="BE59" s="188" t="s">
        <v>352</v>
      </c>
      <c r="BF59" s="189" t="s">
        <v>352</v>
      </c>
      <c r="BG59" s="190" t="s">
        <v>353</v>
      </c>
      <c r="BH59" s="191" t="s">
        <v>352</v>
      </c>
      <c r="BI59" s="189" t="s">
        <v>352</v>
      </c>
      <c r="BJ59" s="187" t="s">
        <v>353</v>
      </c>
      <c r="BK59" s="188" t="s">
        <v>352</v>
      </c>
      <c r="BL59" s="189" t="s">
        <v>352</v>
      </c>
      <c r="BM59" s="190" t="s">
        <v>353</v>
      </c>
      <c r="BN59" s="191" t="s">
        <v>352</v>
      </c>
      <c r="BO59" s="189" t="s">
        <v>352</v>
      </c>
      <c r="BP59" s="187" t="s">
        <v>353</v>
      </c>
      <c r="BQ59" s="188" t="s">
        <v>352</v>
      </c>
      <c r="BR59" s="189" t="s">
        <v>352</v>
      </c>
      <c r="BS59" s="190" t="s">
        <v>353</v>
      </c>
      <c r="BT59" s="191" t="s">
        <v>352</v>
      </c>
      <c r="BU59" s="189" t="s">
        <v>352</v>
      </c>
      <c r="BV59" s="187" t="s">
        <v>353</v>
      </c>
      <c r="BW59" s="188" t="s">
        <v>352</v>
      </c>
      <c r="BX59" s="189" t="s">
        <v>352</v>
      </c>
      <c r="BY59" s="190" t="s">
        <v>353</v>
      </c>
      <c r="BZ59" s="192" t="s">
        <v>352</v>
      </c>
      <c r="CA59" s="2">
        <f>COUNTBLANK(A59:BZ59)</f>
        <v>16</v>
      </c>
      <c r="CB59" s="51" t="s">
        <v>1766</v>
      </c>
      <c r="CC59" s="51" t="s">
        <v>1767</v>
      </c>
      <c r="CD59" s="51" t="s">
        <v>1659</v>
      </c>
      <c r="CE59" s="51" t="s">
        <v>1675</v>
      </c>
      <c r="CF59" s="51" t="s">
        <v>1647</v>
      </c>
      <c r="CG59" s="51" t="s">
        <v>1647</v>
      </c>
      <c r="CH59" s="51" t="s">
        <v>1670</v>
      </c>
      <c r="CI59" s="51" t="s">
        <v>1647</v>
      </c>
      <c r="CJ59" s="51" t="s">
        <v>1675</v>
      </c>
      <c r="CK59" s="51"/>
      <c r="CL59" s="51" t="s">
        <v>1675</v>
      </c>
      <c r="CM59" s="51" t="s">
        <v>1675</v>
      </c>
      <c r="CN59" s="51" t="s">
        <v>1675</v>
      </c>
      <c r="CO59" s="51" t="s">
        <v>1675</v>
      </c>
      <c r="CP59" s="51" t="s">
        <v>1675</v>
      </c>
      <c r="CQ59" s="51" t="s">
        <v>1675</v>
      </c>
      <c r="CR59" s="51" t="s">
        <v>1726</v>
      </c>
      <c r="CS59" s="51" t="s">
        <v>1675</v>
      </c>
      <c r="CT59" s="51" t="s">
        <v>1675</v>
      </c>
      <c r="CU59" s="51" t="s">
        <v>1675</v>
      </c>
      <c r="CV59" s="51" t="s">
        <v>1675</v>
      </c>
      <c r="CW59" s="51" t="s">
        <v>1675</v>
      </c>
      <c r="CX59" s="51" t="s">
        <v>1675</v>
      </c>
      <c r="CZ59" s="174" t="str">
        <f>J59</f>
        <v>Gestión de procesos</v>
      </c>
      <c r="DA59" s="276" t="str">
        <f>I59</f>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DB59" s="276"/>
      <c r="DC59" s="276"/>
      <c r="DD59" s="276"/>
      <c r="DE59" s="276"/>
      <c r="DF59" s="276"/>
      <c r="DG59" s="276"/>
      <c r="DH59" s="174" t="str">
        <f>Y59</f>
        <v>Bajo</v>
      </c>
      <c r="DI59" s="174" t="str">
        <f t="shared" si="13"/>
        <v>Bajo</v>
      </c>
      <c r="DK59" s="170" t="e">
        <f>SUM(LEN(#REF!)-LEN(SUBSTITUTE(#REF!,"- Preventivo","")))/LEN("- Preventivo")</f>
        <v>#REF!</v>
      </c>
      <c r="DL59" s="170" t="e">
        <f>SUMIFS($DK$12:$DK$99,$A$12:$A$99,A59)</f>
        <v>#REF!</v>
      </c>
      <c r="DM59" s="170" t="e">
        <f>SUM(LEN(#REF!)-LEN(SUBSTITUTE(#REF!,"- Detectivo","")))/LEN("- Detectivo")</f>
        <v>#REF!</v>
      </c>
      <c r="DN59" s="170" t="e">
        <f>SUMIFS($DM$12:$DM$99,$A$12:$A$99,A59)</f>
        <v>#REF!</v>
      </c>
      <c r="DO59" s="170" t="e">
        <f>SUM(LEN(#REF!)-LEN(SUBSTITUTE(#REF!,"- Correctivo","")))/LEN("- Correctivo")</f>
        <v>#REF!</v>
      </c>
      <c r="DP59" s="170" t="e">
        <f>SUMIFS($DO$12:$DO$99,$A$12:$A$99,A59)</f>
        <v>#REF!</v>
      </c>
      <c r="DQ59" s="170" t="e">
        <f t="shared" si="5"/>
        <v>#REF!</v>
      </c>
      <c r="DR59" s="170" t="e">
        <f>SUMIFS($DQ$12:$DQ$99,$A$12:$A$99,A59)</f>
        <v>#REF!</v>
      </c>
      <c r="DS59" s="170" t="e">
        <f>SUM(LEN(#REF!)-LEN(SUBSTITUTE(#REF!,"- Documentado","")))/LEN("- Documentado")</f>
        <v>#REF!</v>
      </c>
      <c r="DT59" s="170" t="e">
        <f>SUM(LEN(#REF!)-LEN(SUBSTITUTE(#REF!,"- Documentado","")))/LEN("- Documentado")</f>
        <v>#REF!</v>
      </c>
      <c r="DU59" s="170" t="e">
        <f>SUMIFS($DS$12:$DS$99,$A$12:$A$99,A59)+SUMIFS($DT$12:$DT$99,$A$12:$A$99,A59)</f>
        <v>#REF!</v>
      </c>
      <c r="DV59" s="170" t="e">
        <f>SUM(LEN(#REF!)-LEN(SUBSTITUTE(#REF!,"- Continua","")))/LEN("- Continua")</f>
        <v>#REF!</v>
      </c>
      <c r="DW59" s="170" t="e">
        <f>SUM(LEN(#REF!)-LEN(SUBSTITUTE(#REF!,"- Continua","")))/LEN("- Continua")</f>
        <v>#REF!</v>
      </c>
      <c r="DX59" s="170" t="e">
        <f>SUMIFS($DV$12:$DV$99,$A$12:$A$99,A59)+SUMIFS($DW$12:$DW$99,$A$12:$A$99,A59)</f>
        <v>#REF!</v>
      </c>
      <c r="DY59" s="170" t="e">
        <f>SUM(LEN(#REF!)-LEN(SUBSTITUTE(#REF!,"- Con registro","")))/LEN("- Con registro")</f>
        <v>#REF!</v>
      </c>
      <c r="DZ59" s="170" t="e">
        <f>SUM(LEN(#REF!)-LEN(SUBSTITUTE(#REF!,"- Con registro","")))/LEN("- Con registro")</f>
        <v>#REF!</v>
      </c>
      <c r="EA59" s="170" t="e">
        <f>SUMIFS($DY$12:$DY$99,$A$12:$A$99,A59)+SUMIFS($DZ$12:$DZ$99,$A$12:$A$99,A59)</f>
        <v>#REF!</v>
      </c>
      <c r="EB59" s="173" t="e">
        <f t="shared" si="6"/>
        <v>#REF!</v>
      </c>
      <c r="EC59" s="173" t="e">
        <f t="shared" si="7"/>
        <v>#REF!</v>
      </c>
      <c r="ED59" s="215" t="e">
        <f t="shared" si="8"/>
        <v>#REF!</v>
      </c>
      <c r="EE59" s="277" t="e">
        <f t="shared" si="9"/>
        <v>#REF!</v>
      </c>
      <c r="EF59" s="277"/>
      <c r="EG59" s="277"/>
      <c r="EH59" s="277"/>
      <c r="EI59" s="277"/>
      <c r="EJ59" s="277"/>
      <c r="EK59" s="277"/>
      <c r="EL59" s="277"/>
      <c r="EM59" s="277"/>
      <c r="EN59" s="277"/>
      <c r="EP59" s="201" t="str">
        <f t="shared" si="10"/>
        <v/>
      </c>
      <c r="EQ59" s="202" t="str">
        <f t="shared" si="11"/>
        <v/>
      </c>
      <c r="ER59" s="170" t="str">
        <f t="shared" si="12"/>
        <v/>
      </c>
      <c r="ES59" s="170" t="str">
        <f>IF(ER59="","",CONCATENATE("ID_",G59,": ",I59))</f>
        <v/>
      </c>
      <c r="ET59" s="170" t="str">
        <f>IF(ES59="","",CONCATENATE("Ajuste en ",VLOOKUP(EP59,AQ59:BZ59,(MATCH(EP59,AQ59:BZ59,10)+1))," en el Mapa de riesgos de ",A59))</f>
        <v/>
      </c>
      <c r="EU59" s="170" t="str">
        <f>IF(ET59="","",CONCATENATE("Solicitud de cambio realizada y aprobada por la ",L59," a través del Aplicativo DARUMA"))</f>
        <v/>
      </c>
    </row>
    <row r="60" spans="1:151" ht="399.95" customHeight="1" x14ac:dyDescent="0.2">
      <c r="A60" s="206" t="s">
        <v>1355</v>
      </c>
      <c r="B60" s="185" t="s">
        <v>1356</v>
      </c>
      <c r="C60" s="185" t="s">
        <v>1357</v>
      </c>
      <c r="D60" s="206" t="s">
        <v>197</v>
      </c>
      <c r="E60" s="207" t="s">
        <v>1260</v>
      </c>
      <c r="F60" s="185" t="s">
        <v>1389</v>
      </c>
      <c r="G60" s="207">
        <v>156</v>
      </c>
      <c r="H60" s="207" t="s">
        <v>1837</v>
      </c>
      <c r="I60" s="176" t="s">
        <v>876</v>
      </c>
      <c r="J60" s="206" t="s">
        <v>63</v>
      </c>
      <c r="K60" s="207" t="s">
        <v>357</v>
      </c>
      <c r="L60" s="185" t="s">
        <v>246</v>
      </c>
      <c r="M60" s="191" t="s">
        <v>1409</v>
      </c>
      <c r="N60" s="185" t="s">
        <v>358</v>
      </c>
      <c r="O60" s="185" t="s">
        <v>1410</v>
      </c>
      <c r="P60" s="185" t="s">
        <v>368</v>
      </c>
      <c r="Q60" s="185" t="s">
        <v>332</v>
      </c>
      <c r="R60" s="185" t="s">
        <v>359</v>
      </c>
      <c r="S60" s="185" t="s">
        <v>1638</v>
      </c>
      <c r="T60" s="185" t="s">
        <v>360</v>
      </c>
      <c r="U60" s="208" t="s">
        <v>316</v>
      </c>
      <c r="V60" s="209">
        <v>0.2</v>
      </c>
      <c r="W60" s="208" t="s">
        <v>77</v>
      </c>
      <c r="X60" s="209">
        <v>0.8</v>
      </c>
      <c r="Y60" s="66" t="s">
        <v>272</v>
      </c>
      <c r="Z60" s="185" t="s">
        <v>518</v>
      </c>
      <c r="AA60" s="208" t="s">
        <v>316</v>
      </c>
      <c r="AB60" s="213">
        <v>5.8799999999999991E-2</v>
      </c>
      <c r="AC60" s="208" t="s">
        <v>77</v>
      </c>
      <c r="AD60" s="213">
        <v>0.8</v>
      </c>
      <c r="AE60" s="66" t="s">
        <v>272</v>
      </c>
      <c r="AF60" s="185" t="s">
        <v>877</v>
      </c>
      <c r="AG60" s="206" t="s">
        <v>363</v>
      </c>
      <c r="AH60" s="210" t="s">
        <v>2038</v>
      </c>
      <c r="AI60" s="210" t="s">
        <v>2039</v>
      </c>
      <c r="AJ60" s="210" t="s">
        <v>2040</v>
      </c>
      <c r="AK60" s="210" t="s">
        <v>2041</v>
      </c>
      <c r="AL60" s="210" t="s">
        <v>2022</v>
      </c>
      <c r="AM60" s="210" t="s">
        <v>2042</v>
      </c>
      <c r="AN60" s="185" t="s">
        <v>1411</v>
      </c>
      <c r="AO60" s="185" t="s">
        <v>1412</v>
      </c>
      <c r="AP60" s="185" t="s">
        <v>1413</v>
      </c>
      <c r="AQ60" s="186">
        <v>44547</v>
      </c>
      <c r="AR60" s="187" t="s">
        <v>338</v>
      </c>
      <c r="AS60" s="188" t="s">
        <v>823</v>
      </c>
      <c r="AT60" s="189">
        <v>44600</v>
      </c>
      <c r="AU60" s="190" t="s">
        <v>465</v>
      </c>
      <c r="AV60" s="191" t="s">
        <v>878</v>
      </c>
      <c r="AW60" s="189">
        <v>44911</v>
      </c>
      <c r="AX60" s="187" t="s">
        <v>574</v>
      </c>
      <c r="AY60" s="188" t="s">
        <v>1414</v>
      </c>
      <c r="AZ60" s="189">
        <v>45035</v>
      </c>
      <c r="BA60" s="190" t="s">
        <v>1920</v>
      </c>
      <c r="BB60" s="191" t="s">
        <v>1919</v>
      </c>
      <c r="BC60" s="189" t="s">
        <v>352</v>
      </c>
      <c r="BD60" s="187" t="s">
        <v>353</v>
      </c>
      <c r="BE60" s="188" t="s">
        <v>352</v>
      </c>
      <c r="BF60" s="189" t="s">
        <v>352</v>
      </c>
      <c r="BG60" s="190" t="s">
        <v>353</v>
      </c>
      <c r="BH60" s="191" t="s">
        <v>352</v>
      </c>
      <c r="BI60" s="189" t="s">
        <v>352</v>
      </c>
      <c r="BJ60" s="187" t="s">
        <v>353</v>
      </c>
      <c r="BK60" s="188" t="s">
        <v>352</v>
      </c>
      <c r="BL60" s="189" t="s">
        <v>352</v>
      </c>
      <c r="BM60" s="190" t="s">
        <v>353</v>
      </c>
      <c r="BN60" s="191" t="s">
        <v>352</v>
      </c>
      <c r="BO60" s="189" t="s">
        <v>352</v>
      </c>
      <c r="BP60" s="187" t="s">
        <v>353</v>
      </c>
      <c r="BQ60" s="188" t="s">
        <v>352</v>
      </c>
      <c r="BR60" s="189" t="s">
        <v>352</v>
      </c>
      <c r="BS60" s="190" t="s">
        <v>353</v>
      </c>
      <c r="BT60" s="191" t="s">
        <v>352</v>
      </c>
      <c r="BU60" s="189" t="s">
        <v>352</v>
      </c>
      <c r="BV60" s="187" t="s">
        <v>353</v>
      </c>
      <c r="BW60" s="188" t="s">
        <v>352</v>
      </c>
      <c r="BX60" s="189" t="s">
        <v>352</v>
      </c>
      <c r="BY60" s="190" t="s">
        <v>353</v>
      </c>
      <c r="BZ60" s="192" t="s">
        <v>352</v>
      </c>
      <c r="CA60" s="2">
        <f>COUNTBLANK(A60:BZ60)</f>
        <v>16</v>
      </c>
      <c r="CB60" s="51" t="s">
        <v>1766</v>
      </c>
      <c r="CC60" s="51" t="s">
        <v>1767</v>
      </c>
      <c r="CD60" s="51" t="s">
        <v>1659</v>
      </c>
      <c r="CE60" s="51" t="s">
        <v>1675</v>
      </c>
      <c r="CF60" s="51" t="s">
        <v>1647</v>
      </c>
      <c r="CG60" s="51" t="s">
        <v>1647</v>
      </c>
      <c r="CH60" s="51" t="s">
        <v>1670</v>
      </c>
      <c r="CI60" s="51" t="s">
        <v>1647</v>
      </c>
      <c r="CJ60" s="51" t="s">
        <v>1675</v>
      </c>
      <c r="CK60" s="51"/>
      <c r="CL60" s="51" t="s">
        <v>1675</v>
      </c>
      <c r="CM60" s="51" t="s">
        <v>1690</v>
      </c>
      <c r="CN60" s="51" t="s">
        <v>1675</v>
      </c>
      <c r="CO60" s="51" t="s">
        <v>1675</v>
      </c>
      <c r="CP60" s="51" t="s">
        <v>1675</v>
      </c>
      <c r="CQ60" s="51" t="s">
        <v>1675</v>
      </c>
      <c r="CR60" s="51" t="s">
        <v>1727</v>
      </c>
      <c r="CS60" s="51" t="s">
        <v>1675</v>
      </c>
      <c r="CT60" s="51"/>
      <c r="CU60" s="51"/>
      <c r="CV60" s="51"/>
      <c r="CW60" s="51"/>
      <c r="CX60" s="51" t="s">
        <v>1675</v>
      </c>
      <c r="CZ60" s="174" t="str">
        <f>J60</f>
        <v>Corrupción</v>
      </c>
      <c r="DA60" s="276" t="str">
        <f>I60</f>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DB60" s="276"/>
      <c r="DC60" s="276"/>
      <c r="DD60" s="276"/>
      <c r="DE60" s="276"/>
      <c r="DF60" s="276"/>
      <c r="DG60" s="276"/>
      <c r="DH60" s="174" t="str">
        <f>Y60</f>
        <v>Alto</v>
      </c>
      <c r="DI60" s="174" t="str">
        <f t="shared" si="13"/>
        <v>Alto</v>
      </c>
      <c r="DK60" s="170" t="e">
        <f>SUM(LEN(#REF!)-LEN(SUBSTITUTE(#REF!,"- Preventivo","")))/LEN("- Preventivo")</f>
        <v>#REF!</v>
      </c>
      <c r="DL60" s="170" t="e">
        <f>SUMIFS($DK$12:$DK$99,$A$12:$A$99,A60)</f>
        <v>#REF!</v>
      </c>
      <c r="DM60" s="170" t="e">
        <f>SUM(LEN(#REF!)-LEN(SUBSTITUTE(#REF!,"- Detectivo","")))/LEN("- Detectivo")</f>
        <v>#REF!</v>
      </c>
      <c r="DN60" s="170" t="e">
        <f>SUMIFS($DM$12:$DM$99,$A$12:$A$99,A60)</f>
        <v>#REF!</v>
      </c>
      <c r="DO60" s="170" t="e">
        <f>SUM(LEN(#REF!)-LEN(SUBSTITUTE(#REF!,"- Correctivo","")))/LEN("- Correctivo")</f>
        <v>#REF!</v>
      </c>
      <c r="DP60" s="170" t="e">
        <f>SUMIFS($DO$12:$DO$99,$A$12:$A$99,A60)</f>
        <v>#REF!</v>
      </c>
      <c r="DQ60" s="170" t="e">
        <f t="shared" si="5"/>
        <v>#REF!</v>
      </c>
      <c r="DR60" s="170" t="e">
        <f>SUMIFS($DQ$12:$DQ$99,$A$12:$A$99,A60)</f>
        <v>#REF!</v>
      </c>
      <c r="DS60" s="170" t="e">
        <f>SUM(LEN(#REF!)-LEN(SUBSTITUTE(#REF!,"- Documentado","")))/LEN("- Documentado")</f>
        <v>#REF!</v>
      </c>
      <c r="DT60" s="170" t="e">
        <f>SUM(LEN(#REF!)-LEN(SUBSTITUTE(#REF!,"- Documentado","")))/LEN("- Documentado")</f>
        <v>#REF!</v>
      </c>
      <c r="DU60" s="170" t="e">
        <f>SUMIFS($DS$12:$DS$99,$A$12:$A$99,A60)+SUMIFS($DT$12:$DT$99,$A$12:$A$99,A60)</f>
        <v>#REF!</v>
      </c>
      <c r="DV60" s="170" t="e">
        <f>SUM(LEN(#REF!)-LEN(SUBSTITUTE(#REF!,"- Continua","")))/LEN("- Continua")</f>
        <v>#REF!</v>
      </c>
      <c r="DW60" s="170" t="e">
        <f>SUM(LEN(#REF!)-LEN(SUBSTITUTE(#REF!,"- Continua","")))/LEN("- Continua")</f>
        <v>#REF!</v>
      </c>
      <c r="DX60" s="170" t="e">
        <f>SUMIFS($DV$12:$DV$99,$A$12:$A$99,A60)+SUMIFS($DW$12:$DW$99,$A$12:$A$99,A60)</f>
        <v>#REF!</v>
      </c>
      <c r="DY60" s="170" t="e">
        <f>SUM(LEN(#REF!)-LEN(SUBSTITUTE(#REF!,"- Con registro","")))/LEN("- Con registro")</f>
        <v>#REF!</v>
      </c>
      <c r="DZ60" s="170" t="e">
        <f>SUM(LEN(#REF!)-LEN(SUBSTITUTE(#REF!,"- Con registro","")))/LEN("- Con registro")</f>
        <v>#REF!</v>
      </c>
      <c r="EA60" s="170" t="e">
        <f>SUMIFS($DY$12:$DY$99,$A$12:$A$99,A60)+SUMIFS($DZ$12:$DZ$99,$A$12:$A$99,A60)</f>
        <v>#REF!</v>
      </c>
      <c r="EB60" s="173" t="e">
        <f t="shared" si="6"/>
        <v>#REF!</v>
      </c>
      <c r="EC60" s="173" t="e">
        <f t="shared" si="7"/>
        <v>#REF!</v>
      </c>
      <c r="ED60" s="215" t="e">
        <f t="shared" si="8"/>
        <v>#REF!</v>
      </c>
      <c r="EE60" s="277" t="e">
        <f t="shared" si="9"/>
        <v>#REF!</v>
      </c>
      <c r="EF60" s="277"/>
      <c r="EG60" s="277"/>
      <c r="EH60" s="277"/>
      <c r="EI60" s="277"/>
      <c r="EJ60" s="277"/>
      <c r="EK60" s="277"/>
      <c r="EL60" s="277"/>
      <c r="EM60" s="277"/>
      <c r="EN60" s="277"/>
      <c r="EP60" s="201" t="str">
        <f t="shared" si="10"/>
        <v/>
      </c>
      <c r="EQ60" s="202" t="str">
        <f t="shared" si="11"/>
        <v/>
      </c>
      <c r="ER60" s="170" t="str">
        <f t="shared" si="12"/>
        <v/>
      </c>
      <c r="ES60" s="170" t="str">
        <f>IF(ER60="","",CONCATENATE("ID_",G60,": ",I60))</f>
        <v/>
      </c>
      <c r="ET60" s="170" t="str">
        <f>IF(ES60="","",CONCATENATE("Ajuste en ",VLOOKUP(EP60,AQ60:BZ60,(MATCH(EP60,AQ60:BZ60,10)+1))," en el Mapa de riesgos de ",A60))</f>
        <v/>
      </c>
      <c r="EU60" s="170" t="str">
        <f>IF(ET60="","",CONCATENATE("Solicitud de cambio realizada y aprobada por la ",L60," a través del Aplicativo DARUMA"))</f>
        <v/>
      </c>
    </row>
    <row r="61" spans="1:151" ht="399.95" customHeight="1" x14ac:dyDescent="0.2">
      <c r="A61" s="206" t="s">
        <v>1415</v>
      </c>
      <c r="B61" s="185" t="s">
        <v>1416</v>
      </c>
      <c r="C61" s="185" t="s">
        <v>1417</v>
      </c>
      <c r="D61" s="206" t="s">
        <v>108</v>
      </c>
      <c r="E61" s="207" t="s">
        <v>90</v>
      </c>
      <c r="F61" s="185" t="s">
        <v>1418</v>
      </c>
      <c r="G61" s="207">
        <v>163</v>
      </c>
      <c r="H61" s="207" t="s">
        <v>1838</v>
      </c>
      <c r="I61" s="176" t="s">
        <v>364</v>
      </c>
      <c r="J61" s="206" t="s">
        <v>35</v>
      </c>
      <c r="K61" s="207" t="s">
        <v>365</v>
      </c>
      <c r="L61" s="185" t="s">
        <v>324</v>
      </c>
      <c r="M61" s="191" t="s">
        <v>1419</v>
      </c>
      <c r="N61" s="185" t="s">
        <v>366</v>
      </c>
      <c r="O61" s="185" t="s">
        <v>367</v>
      </c>
      <c r="P61" s="185" t="s">
        <v>368</v>
      </c>
      <c r="Q61" s="185" t="s">
        <v>332</v>
      </c>
      <c r="R61" s="185" t="s">
        <v>369</v>
      </c>
      <c r="S61" s="185" t="s">
        <v>1638</v>
      </c>
      <c r="T61" s="185" t="s">
        <v>360</v>
      </c>
      <c r="U61" s="208" t="s">
        <v>314</v>
      </c>
      <c r="V61" s="209">
        <v>0.4</v>
      </c>
      <c r="W61" s="208" t="s">
        <v>101</v>
      </c>
      <c r="X61" s="209">
        <v>0.6</v>
      </c>
      <c r="Y61" s="66" t="s">
        <v>84</v>
      </c>
      <c r="Z61" s="185" t="s">
        <v>370</v>
      </c>
      <c r="AA61" s="208" t="s">
        <v>316</v>
      </c>
      <c r="AB61" s="213">
        <v>6.0479999999999999E-2</v>
      </c>
      <c r="AC61" s="208" t="s">
        <v>315</v>
      </c>
      <c r="AD61" s="213">
        <v>0.18984374999999998</v>
      </c>
      <c r="AE61" s="66" t="s">
        <v>271</v>
      </c>
      <c r="AF61" s="185" t="s">
        <v>371</v>
      </c>
      <c r="AG61" s="206" t="s">
        <v>337</v>
      </c>
      <c r="AH61" s="185" t="s">
        <v>1973</v>
      </c>
      <c r="AI61" s="185" t="s">
        <v>1973</v>
      </c>
      <c r="AJ61" s="185" t="s">
        <v>1973</v>
      </c>
      <c r="AK61" s="185" t="s">
        <v>1973</v>
      </c>
      <c r="AL61" s="185" t="s">
        <v>1973</v>
      </c>
      <c r="AM61" s="185" t="s">
        <v>1973</v>
      </c>
      <c r="AN61" s="185" t="s">
        <v>1420</v>
      </c>
      <c r="AO61" s="185" t="s">
        <v>372</v>
      </c>
      <c r="AP61" s="185" t="s">
        <v>1421</v>
      </c>
      <c r="AQ61" s="186">
        <v>43350</v>
      </c>
      <c r="AR61" s="187" t="s">
        <v>338</v>
      </c>
      <c r="AS61" s="188" t="s">
        <v>373</v>
      </c>
      <c r="AT61" s="189">
        <v>43593</v>
      </c>
      <c r="AU61" s="190" t="s">
        <v>338</v>
      </c>
      <c r="AV61" s="191" t="s">
        <v>374</v>
      </c>
      <c r="AW61" s="189">
        <v>43794</v>
      </c>
      <c r="AX61" s="187" t="s">
        <v>375</v>
      </c>
      <c r="AY61" s="188" t="s">
        <v>376</v>
      </c>
      <c r="AZ61" s="189">
        <v>43903</v>
      </c>
      <c r="BA61" s="190" t="s">
        <v>338</v>
      </c>
      <c r="BB61" s="191" t="s">
        <v>377</v>
      </c>
      <c r="BC61" s="189">
        <v>44168</v>
      </c>
      <c r="BD61" s="187" t="s">
        <v>346</v>
      </c>
      <c r="BE61" s="188" t="s">
        <v>378</v>
      </c>
      <c r="BF61" s="189">
        <v>44249</v>
      </c>
      <c r="BG61" s="190" t="s">
        <v>344</v>
      </c>
      <c r="BH61" s="191" t="s">
        <v>379</v>
      </c>
      <c r="BI61" s="189">
        <v>44545</v>
      </c>
      <c r="BJ61" s="187" t="s">
        <v>338</v>
      </c>
      <c r="BK61" s="188" t="s">
        <v>380</v>
      </c>
      <c r="BL61" s="189">
        <v>44896</v>
      </c>
      <c r="BM61" s="190" t="s">
        <v>349</v>
      </c>
      <c r="BN61" s="191" t="s">
        <v>1728</v>
      </c>
      <c r="BO61" s="189" t="s">
        <v>352</v>
      </c>
      <c r="BP61" s="187" t="s">
        <v>353</v>
      </c>
      <c r="BQ61" s="188" t="s">
        <v>352</v>
      </c>
      <c r="BR61" s="189" t="s">
        <v>352</v>
      </c>
      <c r="BS61" s="190" t="s">
        <v>353</v>
      </c>
      <c r="BT61" s="191" t="s">
        <v>352</v>
      </c>
      <c r="BU61" s="189" t="s">
        <v>352</v>
      </c>
      <c r="BV61" s="187" t="s">
        <v>353</v>
      </c>
      <c r="BW61" s="188" t="s">
        <v>352</v>
      </c>
      <c r="BX61" s="189" t="s">
        <v>352</v>
      </c>
      <c r="BY61" s="190" t="s">
        <v>353</v>
      </c>
      <c r="BZ61" s="192" t="s">
        <v>352</v>
      </c>
      <c r="CA61" s="2">
        <f>COUNTBLANK(A61:BZ61)</f>
        <v>8</v>
      </c>
      <c r="CB61" s="51" t="s">
        <v>1776</v>
      </c>
      <c r="CC61" s="51" t="s">
        <v>1777</v>
      </c>
      <c r="CD61" s="51" t="s">
        <v>1660</v>
      </c>
      <c r="CE61" s="51" t="s">
        <v>1649</v>
      </c>
      <c r="CF61" s="51" t="s">
        <v>1647</v>
      </c>
      <c r="CG61" s="51" t="s">
        <v>1647</v>
      </c>
      <c r="CH61" s="51" t="s">
        <v>1671</v>
      </c>
      <c r="CI61" s="51" t="s">
        <v>1647</v>
      </c>
      <c r="CJ61" s="51" t="s">
        <v>1675</v>
      </c>
      <c r="CK61" s="51"/>
      <c r="CL61" s="51" t="s">
        <v>1675</v>
      </c>
      <c r="CM61" s="51" t="s">
        <v>1675</v>
      </c>
      <c r="CN61" s="51" t="s">
        <v>1675</v>
      </c>
      <c r="CO61" s="51" t="s">
        <v>1675</v>
      </c>
      <c r="CP61" s="51" t="s">
        <v>1675</v>
      </c>
      <c r="CQ61" s="51" t="s">
        <v>1675</v>
      </c>
      <c r="CR61" s="51" t="s">
        <v>1729</v>
      </c>
      <c r="CS61" s="51" t="s">
        <v>1675</v>
      </c>
      <c r="CT61" s="51" t="s">
        <v>1675</v>
      </c>
      <c r="CU61" s="51" t="s">
        <v>1675</v>
      </c>
      <c r="CV61" s="51" t="s">
        <v>1675</v>
      </c>
      <c r="CW61" s="51" t="s">
        <v>1675</v>
      </c>
      <c r="CX61" s="51" t="s">
        <v>1675</v>
      </c>
      <c r="CZ61" s="174" t="str">
        <f>J61</f>
        <v>Gestión de procesos</v>
      </c>
      <c r="DA61" s="276" t="str">
        <f>I61</f>
        <v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v>
      </c>
      <c r="DB61" s="276"/>
      <c r="DC61" s="276"/>
      <c r="DD61" s="276"/>
      <c r="DE61" s="276"/>
      <c r="DF61" s="276"/>
      <c r="DG61" s="276"/>
      <c r="DH61" s="174" t="str">
        <f>Y61</f>
        <v>Moderado</v>
      </c>
      <c r="DI61" s="174" t="str">
        <f t="shared" si="13"/>
        <v>Bajo</v>
      </c>
      <c r="DK61" s="170" t="e">
        <f>SUM(LEN(#REF!)-LEN(SUBSTITUTE(#REF!,"- Preventivo","")))/LEN("- Preventivo")</f>
        <v>#REF!</v>
      </c>
      <c r="DL61" s="170" t="e">
        <f>SUMIFS($DK$12:$DK$99,$A$12:$A$99,A61)</f>
        <v>#REF!</v>
      </c>
      <c r="DM61" s="170" t="e">
        <f>SUM(LEN(#REF!)-LEN(SUBSTITUTE(#REF!,"- Detectivo","")))/LEN("- Detectivo")</f>
        <v>#REF!</v>
      </c>
      <c r="DN61" s="170" t="e">
        <f>SUMIFS($DM$12:$DM$99,$A$12:$A$99,A61)</f>
        <v>#REF!</v>
      </c>
      <c r="DO61" s="170" t="e">
        <f>SUM(LEN(#REF!)-LEN(SUBSTITUTE(#REF!,"- Correctivo","")))/LEN("- Correctivo")</f>
        <v>#REF!</v>
      </c>
      <c r="DP61" s="170" t="e">
        <f>SUMIFS($DO$12:$DO$99,$A$12:$A$99,A61)</f>
        <v>#REF!</v>
      </c>
      <c r="DQ61" s="170" t="e">
        <f t="shared" si="5"/>
        <v>#REF!</v>
      </c>
      <c r="DR61" s="170" t="e">
        <f>SUMIFS($DQ$12:$DQ$99,$A$12:$A$99,A61)</f>
        <v>#REF!</v>
      </c>
      <c r="DS61" s="170" t="e">
        <f>SUM(LEN(#REF!)-LEN(SUBSTITUTE(#REF!,"- Documentado","")))/LEN("- Documentado")</f>
        <v>#REF!</v>
      </c>
      <c r="DT61" s="170" t="e">
        <f>SUM(LEN(#REF!)-LEN(SUBSTITUTE(#REF!,"- Documentado","")))/LEN("- Documentado")</f>
        <v>#REF!</v>
      </c>
      <c r="DU61" s="170" t="e">
        <f>SUMIFS($DS$12:$DS$99,$A$12:$A$99,A61)+SUMIFS($DT$12:$DT$99,$A$12:$A$99,A61)</f>
        <v>#REF!</v>
      </c>
      <c r="DV61" s="170" t="e">
        <f>SUM(LEN(#REF!)-LEN(SUBSTITUTE(#REF!,"- Continua","")))/LEN("- Continua")</f>
        <v>#REF!</v>
      </c>
      <c r="DW61" s="170" t="e">
        <f>SUM(LEN(#REF!)-LEN(SUBSTITUTE(#REF!,"- Continua","")))/LEN("- Continua")</f>
        <v>#REF!</v>
      </c>
      <c r="DX61" s="170" t="e">
        <f>SUMIFS($DV$12:$DV$99,$A$12:$A$99,A61)+SUMIFS($DW$12:$DW$99,$A$12:$A$99,A61)</f>
        <v>#REF!</v>
      </c>
      <c r="DY61" s="170" t="e">
        <f>SUM(LEN(#REF!)-LEN(SUBSTITUTE(#REF!,"- Con registro","")))/LEN("- Con registro")</f>
        <v>#REF!</v>
      </c>
      <c r="DZ61" s="170" t="e">
        <f>SUM(LEN(#REF!)-LEN(SUBSTITUTE(#REF!,"- Con registro","")))/LEN("- Con registro")</f>
        <v>#REF!</v>
      </c>
      <c r="EA61" s="170" t="e">
        <f>SUMIFS($DY$12:$DY$99,$A$12:$A$99,A61)+SUMIFS($DZ$12:$DZ$99,$A$12:$A$99,A61)</f>
        <v>#REF!</v>
      </c>
      <c r="EB61" s="173" t="e">
        <f t="shared" si="6"/>
        <v>#REF!</v>
      </c>
      <c r="EC61" s="173" t="e">
        <f t="shared" si="7"/>
        <v>#REF!</v>
      </c>
      <c r="ED61" s="215" t="e">
        <f t="shared" si="8"/>
        <v>#REF!</v>
      </c>
      <c r="EE61" s="277" t="e">
        <f t="shared" si="9"/>
        <v>#REF!</v>
      </c>
      <c r="EF61" s="277"/>
      <c r="EG61" s="277"/>
      <c r="EH61" s="277"/>
      <c r="EI61" s="277"/>
      <c r="EJ61" s="277"/>
      <c r="EK61" s="277"/>
      <c r="EL61" s="277"/>
      <c r="EM61" s="277"/>
      <c r="EN61" s="277"/>
      <c r="EP61" s="201" t="str">
        <f t="shared" si="10"/>
        <v/>
      </c>
      <c r="EQ61" s="202" t="str">
        <f t="shared" si="11"/>
        <v/>
      </c>
      <c r="ER61" s="170" t="str">
        <f t="shared" si="12"/>
        <v/>
      </c>
      <c r="ES61" s="170" t="str">
        <f>IF(ER61="","",CONCATENATE("ID_",G61,": ",I61))</f>
        <v/>
      </c>
      <c r="ET61" s="170" t="str">
        <f>IF(ES61="","",CONCATENATE("Ajuste en ",VLOOKUP(EP61,AQ61:BZ61,(MATCH(EP61,AQ61:BZ61,10)+1))," en el Mapa de riesgos de ",A61))</f>
        <v/>
      </c>
      <c r="EU61" s="170" t="str">
        <f>IF(ET61="","",CONCATENATE("Solicitud de cambio realizada y aprobada por la ",L61," a través del Aplicativo DARUMA"))</f>
        <v/>
      </c>
    </row>
    <row r="62" spans="1:151" ht="399.95" customHeight="1" x14ac:dyDescent="0.2">
      <c r="A62" s="206" t="s">
        <v>1415</v>
      </c>
      <c r="B62" s="185" t="s">
        <v>1416</v>
      </c>
      <c r="C62" s="185" t="s">
        <v>1417</v>
      </c>
      <c r="D62" s="206" t="s">
        <v>108</v>
      </c>
      <c r="E62" s="207" t="s">
        <v>90</v>
      </c>
      <c r="F62" s="185" t="s">
        <v>1422</v>
      </c>
      <c r="G62" s="207">
        <v>164</v>
      </c>
      <c r="H62" s="207" t="s">
        <v>1839</v>
      </c>
      <c r="I62" s="176" t="s">
        <v>381</v>
      </c>
      <c r="J62" s="206" t="s">
        <v>35</v>
      </c>
      <c r="K62" s="207" t="s">
        <v>365</v>
      </c>
      <c r="L62" s="185" t="s">
        <v>324</v>
      </c>
      <c r="M62" s="191" t="s">
        <v>1423</v>
      </c>
      <c r="N62" s="185" t="s">
        <v>382</v>
      </c>
      <c r="O62" s="185" t="s">
        <v>383</v>
      </c>
      <c r="P62" s="185" t="s">
        <v>368</v>
      </c>
      <c r="Q62" s="185" t="s">
        <v>332</v>
      </c>
      <c r="R62" s="185" t="s">
        <v>369</v>
      </c>
      <c r="S62" s="185" t="s">
        <v>1638</v>
      </c>
      <c r="T62" s="185" t="s">
        <v>360</v>
      </c>
      <c r="U62" s="208" t="s">
        <v>317</v>
      </c>
      <c r="V62" s="209">
        <v>0.6</v>
      </c>
      <c r="W62" s="208" t="s">
        <v>77</v>
      </c>
      <c r="X62" s="209">
        <v>0.8</v>
      </c>
      <c r="Y62" s="66" t="s">
        <v>272</v>
      </c>
      <c r="Z62" s="185" t="s">
        <v>384</v>
      </c>
      <c r="AA62" s="208" t="s">
        <v>316</v>
      </c>
      <c r="AB62" s="213">
        <v>0.1512</v>
      </c>
      <c r="AC62" s="208" t="s">
        <v>121</v>
      </c>
      <c r="AD62" s="213">
        <v>0.33750000000000002</v>
      </c>
      <c r="AE62" s="66" t="s">
        <v>271</v>
      </c>
      <c r="AF62" s="185" t="s">
        <v>371</v>
      </c>
      <c r="AG62" s="206" t="s">
        <v>337</v>
      </c>
      <c r="AH62" s="185" t="s">
        <v>1973</v>
      </c>
      <c r="AI62" s="185" t="s">
        <v>1973</v>
      </c>
      <c r="AJ62" s="185" t="s">
        <v>1973</v>
      </c>
      <c r="AK62" s="185" t="s">
        <v>1973</v>
      </c>
      <c r="AL62" s="185" t="s">
        <v>1973</v>
      </c>
      <c r="AM62" s="185" t="s">
        <v>1973</v>
      </c>
      <c r="AN62" s="185" t="s">
        <v>1424</v>
      </c>
      <c r="AO62" s="185" t="s">
        <v>385</v>
      </c>
      <c r="AP62" s="185" t="s">
        <v>1425</v>
      </c>
      <c r="AQ62" s="186">
        <v>43350</v>
      </c>
      <c r="AR62" s="187" t="s">
        <v>338</v>
      </c>
      <c r="AS62" s="188" t="s">
        <v>373</v>
      </c>
      <c r="AT62" s="189">
        <v>43593</v>
      </c>
      <c r="AU62" s="190" t="s">
        <v>338</v>
      </c>
      <c r="AV62" s="191" t="s">
        <v>386</v>
      </c>
      <c r="AW62" s="189">
        <v>43794</v>
      </c>
      <c r="AX62" s="187" t="s">
        <v>387</v>
      </c>
      <c r="AY62" s="188" t="s">
        <v>388</v>
      </c>
      <c r="AZ62" s="189">
        <v>43903</v>
      </c>
      <c r="BA62" s="190" t="s">
        <v>389</v>
      </c>
      <c r="BB62" s="191" t="s">
        <v>390</v>
      </c>
      <c r="BC62" s="189">
        <v>44168</v>
      </c>
      <c r="BD62" s="187" t="s">
        <v>346</v>
      </c>
      <c r="BE62" s="188" t="s">
        <v>378</v>
      </c>
      <c r="BF62" s="189">
        <v>44249</v>
      </c>
      <c r="BG62" s="190" t="s">
        <v>344</v>
      </c>
      <c r="BH62" s="191" t="s">
        <v>379</v>
      </c>
      <c r="BI62" s="189">
        <v>44545</v>
      </c>
      <c r="BJ62" s="187" t="s">
        <v>338</v>
      </c>
      <c r="BK62" s="188" t="s">
        <v>380</v>
      </c>
      <c r="BL62" s="189">
        <v>44896</v>
      </c>
      <c r="BM62" s="190" t="s">
        <v>349</v>
      </c>
      <c r="BN62" s="191" t="s">
        <v>1426</v>
      </c>
      <c r="BO62" s="189" t="s">
        <v>352</v>
      </c>
      <c r="BP62" s="187" t="s">
        <v>353</v>
      </c>
      <c r="BQ62" s="188" t="s">
        <v>352</v>
      </c>
      <c r="BR62" s="189" t="s">
        <v>352</v>
      </c>
      <c r="BS62" s="190" t="s">
        <v>353</v>
      </c>
      <c r="BT62" s="191" t="s">
        <v>352</v>
      </c>
      <c r="BU62" s="189" t="s">
        <v>352</v>
      </c>
      <c r="BV62" s="187" t="s">
        <v>353</v>
      </c>
      <c r="BW62" s="188" t="s">
        <v>352</v>
      </c>
      <c r="BX62" s="189" t="s">
        <v>352</v>
      </c>
      <c r="BY62" s="190" t="s">
        <v>353</v>
      </c>
      <c r="BZ62" s="192" t="s">
        <v>352</v>
      </c>
      <c r="CA62" s="2">
        <f>COUNTBLANK(A62:BZ62)</f>
        <v>8</v>
      </c>
      <c r="CB62" s="51" t="s">
        <v>1776</v>
      </c>
      <c r="CC62" s="51" t="s">
        <v>1777</v>
      </c>
      <c r="CD62" s="51" t="s">
        <v>1660</v>
      </c>
      <c r="CE62" s="51" t="s">
        <v>1649</v>
      </c>
      <c r="CF62" s="51" t="s">
        <v>1647</v>
      </c>
      <c r="CG62" s="51" t="s">
        <v>1647</v>
      </c>
      <c r="CH62" s="51" t="s">
        <v>1671</v>
      </c>
      <c r="CI62" s="51" t="s">
        <v>1647</v>
      </c>
      <c r="CJ62" s="51" t="s">
        <v>1675</v>
      </c>
      <c r="CK62" s="51"/>
      <c r="CL62" s="51" t="s">
        <v>1675</v>
      </c>
      <c r="CM62" s="51" t="s">
        <v>1675</v>
      </c>
      <c r="CN62" s="51" t="s">
        <v>1675</v>
      </c>
      <c r="CO62" s="51" t="s">
        <v>1675</v>
      </c>
      <c r="CP62" s="51" t="s">
        <v>1675</v>
      </c>
      <c r="CQ62" s="51" t="s">
        <v>1675</v>
      </c>
      <c r="CR62" s="51" t="s">
        <v>1730</v>
      </c>
      <c r="CS62" s="51" t="s">
        <v>1675</v>
      </c>
      <c r="CT62" s="51" t="s">
        <v>1675</v>
      </c>
      <c r="CU62" s="51" t="s">
        <v>1675</v>
      </c>
      <c r="CV62" s="51" t="s">
        <v>1675</v>
      </c>
      <c r="CW62" s="51" t="s">
        <v>1675</v>
      </c>
      <c r="CX62" s="51" t="s">
        <v>1675</v>
      </c>
      <c r="CZ62" s="174" t="str">
        <f>J62</f>
        <v>Gestión de procesos</v>
      </c>
      <c r="DA62" s="276" t="str">
        <f>I62</f>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v>
      </c>
      <c r="DB62" s="276"/>
      <c r="DC62" s="276"/>
      <c r="DD62" s="276"/>
      <c r="DE62" s="276"/>
      <c r="DF62" s="276"/>
      <c r="DG62" s="276"/>
      <c r="DH62" s="174" t="str">
        <f>Y62</f>
        <v>Alto</v>
      </c>
      <c r="DI62" s="174" t="str">
        <f t="shared" si="13"/>
        <v>Bajo</v>
      </c>
      <c r="DK62" s="170" t="e">
        <f>SUM(LEN(#REF!)-LEN(SUBSTITUTE(#REF!,"- Preventivo","")))/LEN("- Preventivo")</f>
        <v>#REF!</v>
      </c>
      <c r="DL62" s="170" t="e">
        <f>SUMIFS($DK$12:$DK$99,$A$12:$A$99,A62)</f>
        <v>#REF!</v>
      </c>
      <c r="DM62" s="170" t="e">
        <f>SUM(LEN(#REF!)-LEN(SUBSTITUTE(#REF!,"- Detectivo","")))/LEN("- Detectivo")</f>
        <v>#REF!</v>
      </c>
      <c r="DN62" s="170" t="e">
        <f>SUMIFS($DM$12:$DM$99,$A$12:$A$99,A62)</f>
        <v>#REF!</v>
      </c>
      <c r="DO62" s="170" t="e">
        <f>SUM(LEN(#REF!)-LEN(SUBSTITUTE(#REF!,"- Correctivo","")))/LEN("- Correctivo")</f>
        <v>#REF!</v>
      </c>
      <c r="DP62" s="170" t="e">
        <f>SUMIFS($DO$12:$DO$99,$A$12:$A$99,A62)</f>
        <v>#REF!</v>
      </c>
      <c r="DQ62" s="170" t="e">
        <f t="shared" si="5"/>
        <v>#REF!</v>
      </c>
      <c r="DR62" s="170" t="e">
        <f>SUMIFS($DQ$12:$DQ$99,$A$12:$A$99,A62)</f>
        <v>#REF!</v>
      </c>
      <c r="DS62" s="170" t="e">
        <f>SUM(LEN(#REF!)-LEN(SUBSTITUTE(#REF!,"- Documentado","")))/LEN("- Documentado")</f>
        <v>#REF!</v>
      </c>
      <c r="DT62" s="170" t="e">
        <f>SUM(LEN(#REF!)-LEN(SUBSTITUTE(#REF!,"- Documentado","")))/LEN("- Documentado")</f>
        <v>#REF!</v>
      </c>
      <c r="DU62" s="170" t="e">
        <f>SUMIFS($DS$12:$DS$99,$A$12:$A$99,A62)+SUMIFS($DT$12:$DT$99,$A$12:$A$99,A62)</f>
        <v>#REF!</v>
      </c>
      <c r="DV62" s="170" t="e">
        <f>SUM(LEN(#REF!)-LEN(SUBSTITUTE(#REF!,"- Continua","")))/LEN("- Continua")</f>
        <v>#REF!</v>
      </c>
      <c r="DW62" s="170" t="e">
        <f>SUM(LEN(#REF!)-LEN(SUBSTITUTE(#REF!,"- Continua","")))/LEN("- Continua")</f>
        <v>#REF!</v>
      </c>
      <c r="DX62" s="170" t="e">
        <f>SUMIFS($DV$12:$DV$99,$A$12:$A$99,A62)+SUMIFS($DW$12:$DW$99,$A$12:$A$99,A62)</f>
        <v>#REF!</v>
      </c>
      <c r="DY62" s="170" t="e">
        <f>SUM(LEN(#REF!)-LEN(SUBSTITUTE(#REF!,"- Con registro","")))/LEN("- Con registro")</f>
        <v>#REF!</v>
      </c>
      <c r="DZ62" s="170" t="e">
        <f>SUM(LEN(#REF!)-LEN(SUBSTITUTE(#REF!,"- Con registro","")))/LEN("- Con registro")</f>
        <v>#REF!</v>
      </c>
      <c r="EA62" s="170" t="e">
        <f>SUMIFS($DY$12:$DY$99,$A$12:$A$99,A62)+SUMIFS($DZ$12:$DZ$99,$A$12:$A$99,A62)</f>
        <v>#REF!</v>
      </c>
      <c r="EB62" s="173" t="e">
        <f t="shared" si="6"/>
        <v>#REF!</v>
      </c>
      <c r="EC62" s="173" t="e">
        <f t="shared" si="7"/>
        <v>#REF!</v>
      </c>
      <c r="ED62" s="215" t="e">
        <f t="shared" si="8"/>
        <v>#REF!</v>
      </c>
      <c r="EE62" s="277" t="e">
        <f t="shared" si="9"/>
        <v>#REF!</v>
      </c>
      <c r="EF62" s="277"/>
      <c r="EG62" s="277"/>
      <c r="EH62" s="277"/>
      <c r="EI62" s="277"/>
      <c r="EJ62" s="277"/>
      <c r="EK62" s="277"/>
      <c r="EL62" s="277"/>
      <c r="EM62" s="277"/>
      <c r="EN62" s="277"/>
      <c r="EP62" s="201" t="str">
        <f t="shared" si="10"/>
        <v/>
      </c>
      <c r="EQ62" s="202" t="str">
        <f t="shared" si="11"/>
        <v/>
      </c>
      <c r="ER62" s="170" t="str">
        <f t="shared" si="12"/>
        <v/>
      </c>
      <c r="ES62" s="170" t="str">
        <f>IF(ER62="","",CONCATENATE("ID_",G62,": ",I62))</f>
        <v/>
      </c>
      <c r="ET62" s="170" t="str">
        <f>IF(ES62="","",CONCATENATE("Ajuste en ",VLOOKUP(EP62,AQ62:BZ62,(MATCH(EP62,AQ62:BZ62,10)+1))," en el Mapa de riesgos de ",A62))</f>
        <v/>
      </c>
      <c r="EU62" s="170" t="str">
        <f>IF(ET62="","",CONCATENATE("Solicitud de cambio realizada y aprobada por la ",L62," a través del Aplicativo DARUMA"))</f>
        <v/>
      </c>
    </row>
    <row r="63" spans="1:151" ht="399.95" customHeight="1" x14ac:dyDescent="0.2">
      <c r="A63" s="206" t="s">
        <v>1415</v>
      </c>
      <c r="B63" s="185" t="s">
        <v>1416</v>
      </c>
      <c r="C63" s="185" t="s">
        <v>1417</v>
      </c>
      <c r="D63" s="206" t="s">
        <v>108</v>
      </c>
      <c r="E63" s="207" t="s">
        <v>90</v>
      </c>
      <c r="F63" s="185" t="s">
        <v>2124</v>
      </c>
      <c r="G63" s="207">
        <v>165</v>
      </c>
      <c r="H63" s="207" t="s">
        <v>1840</v>
      </c>
      <c r="I63" s="176" t="s">
        <v>391</v>
      </c>
      <c r="J63" s="206" t="s">
        <v>35</v>
      </c>
      <c r="K63" s="207" t="s">
        <v>365</v>
      </c>
      <c r="L63" s="185" t="s">
        <v>324</v>
      </c>
      <c r="M63" s="191" t="s">
        <v>1427</v>
      </c>
      <c r="N63" s="185" t="s">
        <v>392</v>
      </c>
      <c r="O63" s="185" t="s">
        <v>1428</v>
      </c>
      <c r="P63" s="185" t="s">
        <v>368</v>
      </c>
      <c r="Q63" s="185" t="s">
        <v>332</v>
      </c>
      <c r="R63" s="185" t="s">
        <v>333</v>
      </c>
      <c r="S63" s="185" t="s">
        <v>1639</v>
      </c>
      <c r="T63" s="185" t="s">
        <v>410</v>
      </c>
      <c r="U63" s="208" t="s">
        <v>314</v>
      </c>
      <c r="V63" s="209">
        <v>0.4</v>
      </c>
      <c r="W63" s="208" t="s">
        <v>77</v>
      </c>
      <c r="X63" s="209">
        <v>0.8</v>
      </c>
      <c r="Y63" s="66" t="s">
        <v>272</v>
      </c>
      <c r="Z63" s="185" t="s">
        <v>393</v>
      </c>
      <c r="AA63" s="208" t="s">
        <v>316</v>
      </c>
      <c r="AB63" s="213">
        <v>3.6287999999999994E-2</v>
      </c>
      <c r="AC63" s="208" t="s">
        <v>121</v>
      </c>
      <c r="AD63" s="213">
        <v>0.33750000000000002</v>
      </c>
      <c r="AE63" s="66" t="s">
        <v>271</v>
      </c>
      <c r="AF63" s="185" t="s">
        <v>371</v>
      </c>
      <c r="AG63" s="206" t="s">
        <v>337</v>
      </c>
      <c r="AH63" s="185" t="s">
        <v>1973</v>
      </c>
      <c r="AI63" s="185" t="s">
        <v>1973</v>
      </c>
      <c r="AJ63" s="185" t="s">
        <v>1973</v>
      </c>
      <c r="AK63" s="185" t="s">
        <v>1973</v>
      </c>
      <c r="AL63" s="185" t="s">
        <v>1973</v>
      </c>
      <c r="AM63" s="185" t="s">
        <v>1973</v>
      </c>
      <c r="AN63" s="185" t="s">
        <v>1429</v>
      </c>
      <c r="AO63" s="185" t="s">
        <v>1140</v>
      </c>
      <c r="AP63" s="185" t="s">
        <v>1430</v>
      </c>
      <c r="AQ63" s="186">
        <v>43350</v>
      </c>
      <c r="AR63" s="187" t="s">
        <v>338</v>
      </c>
      <c r="AS63" s="188" t="s">
        <v>373</v>
      </c>
      <c r="AT63" s="189">
        <v>43593</v>
      </c>
      <c r="AU63" s="190" t="s">
        <v>338</v>
      </c>
      <c r="AV63" s="191" t="s">
        <v>394</v>
      </c>
      <c r="AW63" s="189">
        <v>43903</v>
      </c>
      <c r="AX63" s="187" t="s">
        <v>344</v>
      </c>
      <c r="AY63" s="188" t="s">
        <v>395</v>
      </c>
      <c r="AZ63" s="189">
        <v>44168</v>
      </c>
      <c r="BA63" s="190" t="s">
        <v>346</v>
      </c>
      <c r="BB63" s="191" t="s">
        <v>396</v>
      </c>
      <c r="BC63" s="189">
        <v>44249</v>
      </c>
      <c r="BD63" s="187" t="s">
        <v>397</v>
      </c>
      <c r="BE63" s="188" t="s">
        <v>398</v>
      </c>
      <c r="BF63" s="189">
        <v>44545</v>
      </c>
      <c r="BG63" s="190" t="s">
        <v>338</v>
      </c>
      <c r="BH63" s="191" t="s">
        <v>380</v>
      </c>
      <c r="BI63" s="189">
        <v>44896</v>
      </c>
      <c r="BJ63" s="187" t="s">
        <v>349</v>
      </c>
      <c r="BK63" s="188" t="s">
        <v>1431</v>
      </c>
      <c r="BL63" s="189">
        <v>45114</v>
      </c>
      <c r="BM63" s="190" t="s">
        <v>1937</v>
      </c>
      <c r="BN63" s="191" t="s">
        <v>2125</v>
      </c>
      <c r="BO63" s="189" t="s">
        <v>352</v>
      </c>
      <c r="BP63" s="187" t="s">
        <v>353</v>
      </c>
      <c r="BQ63" s="188" t="s">
        <v>352</v>
      </c>
      <c r="BR63" s="189" t="s">
        <v>352</v>
      </c>
      <c r="BS63" s="190" t="s">
        <v>353</v>
      </c>
      <c r="BT63" s="191" t="s">
        <v>352</v>
      </c>
      <c r="BU63" s="189" t="s">
        <v>352</v>
      </c>
      <c r="BV63" s="187" t="s">
        <v>353</v>
      </c>
      <c r="BW63" s="188" t="s">
        <v>352</v>
      </c>
      <c r="BX63" s="189" t="s">
        <v>352</v>
      </c>
      <c r="BY63" s="190" t="s">
        <v>353</v>
      </c>
      <c r="BZ63" s="192" t="s">
        <v>352</v>
      </c>
      <c r="CA63" s="2">
        <f>COUNTBLANK(A63:BZ63)</f>
        <v>8</v>
      </c>
      <c r="CB63" s="51" t="s">
        <v>1776</v>
      </c>
      <c r="CC63" s="51" t="s">
        <v>1777</v>
      </c>
      <c r="CD63" s="51" t="s">
        <v>1660</v>
      </c>
      <c r="CE63" s="51" t="s">
        <v>1649</v>
      </c>
      <c r="CF63" s="51" t="s">
        <v>1647</v>
      </c>
      <c r="CG63" s="51" t="s">
        <v>1647</v>
      </c>
      <c r="CH63" s="51" t="s">
        <v>1671</v>
      </c>
      <c r="CI63" s="51" t="s">
        <v>1647</v>
      </c>
      <c r="CJ63" s="51" t="s">
        <v>1675</v>
      </c>
      <c r="CK63" s="51"/>
      <c r="CL63" s="51" t="s">
        <v>1675</v>
      </c>
      <c r="CM63" s="51" t="s">
        <v>1675</v>
      </c>
      <c r="CN63" s="51" t="s">
        <v>1675</v>
      </c>
      <c r="CO63" s="51" t="s">
        <v>1675</v>
      </c>
      <c r="CP63" s="51" t="s">
        <v>1675</v>
      </c>
      <c r="CQ63" s="51" t="s">
        <v>1675</v>
      </c>
      <c r="CR63" s="51" t="s">
        <v>1731</v>
      </c>
      <c r="CS63" s="51" t="s">
        <v>1675</v>
      </c>
      <c r="CT63" s="51" t="s">
        <v>1675</v>
      </c>
      <c r="CU63" s="51" t="s">
        <v>1675</v>
      </c>
      <c r="CV63" s="51" t="s">
        <v>1675</v>
      </c>
      <c r="CW63" s="51" t="s">
        <v>1675</v>
      </c>
      <c r="CX63" s="51" t="s">
        <v>1675</v>
      </c>
      <c r="CZ63" s="174" t="str">
        <f>J63</f>
        <v>Gestión de procesos</v>
      </c>
      <c r="DA63" s="276" t="str">
        <f>I63</f>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v>
      </c>
      <c r="DB63" s="276"/>
      <c r="DC63" s="276"/>
      <c r="DD63" s="276"/>
      <c r="DE63" s="276"/>
      <c r="DF63" s="276"/>
      <c r="DG63" s="276"/>
      <c r="DH63" s="174" t="str">
        <f>Y63</f>
        <v>Alto</v>
      </c>
      <c r="DI63" s="174" t="str">
        <f t="shared" si="13"/>
        <v>Bajo</v>
      </c>
      <c r="DK63" s="170" t="e">
        <f>SUM(LEN(#REF!)-LEN(SUBSTITUTE(#REF!,"- Preventivo","")))/LEN("- Preventivo")</f>
        <v>#REF!</v>
      </c>
      <c r="DL63" s="170" t="e">
        <f>SUMIFS($DK$12:$DK$99,$A$12:$A$99,A63)</f>
        <v>#REF!</v>
      </c>
      <c r="DM63" s="170" t="e">
        <f>SUM(LEN(#REF!)-LEN(SUBSTITUTE(#REF!,"- Detectivo","")))/LEN("- Detectivo")</f>
        <v>#REF!</v>
      </c>
      <c r="DN63" s="170" t="e">
        <f>SUMIFS($DM$12:$DM$99,$A$12:$A$99,A63)</f>
        <v>#REF!</v>
      </c>
      <c r="DO63" s="170" t="e">
        <f>SUM(LEN(#REF!)-LEN(SUBSTITUTE(#REF!,"- Correctivo","")))/LEN("- Correctivo")</f>
        <v>#REF!</v>
      </c>
      <c r="DP63" s="170" t="e">
        <f>SUMIFS($DO$12:$DO$99,$A$12:$A$99,A63)</f>
        <v>#REF!</v>
      </c>
      <c r="DQ63" s="170" t="e">
        <f t="shared" si="5"/>
        <v>#REF!</v>
      </c>
      <c r="DR63" s="170" t="e">
        <f>SUMIFS($DQ$12:$DQ$99,$A$12:$A$99,A63)</f>
        <v>#REF!</v>
      </c>
      <c r="DS63" s="170" t="e">
        <f>SUM(LEN(#REF!)-LEN(SUBSTITUTE(#REF!,"- Documentado","")))/LEN("- Documentado")</f>
        <v>#REF!</v>
      </c>
      <c r="DT63" s="170" t="e">
        <f>SUM(LEN(#REF!)-LEN(SUBSTITUTE(#REF!,"- Documentado","")))/LEN("- Documentado")</f>
        <v>#REF!</v>
      </c>
      <c r="DU63" s="170" t="e">
        <f>SUMIFS($DS$12:$DS$99,$A$12:$A$99,A63)+SUMIFS($DT$12:$DT$99,$A$12:$A$99,A63)</f>
        <v>#REF!</v>
      </c>
      <c r="DV63" s="170" t="e">
        <f>SUM(LEN(#REF!)-LEN(SUBSTITUTE(#REF!,"- Continua","")))/LEN("- Continua")</f>
        <v>#REF!</v>
      </c>
      <c r="DW63" s="170" t="e">
        <f>SUM(LEN(#REF!)-LEN(SUBSTITUTE(#REF!,"- Continua","")))/LEN("- Continua")</f>
        <v>#REF!</v>
      </c>
      <c r="DX63" s="170" t="e">
        <f>SUMIFS($DV$12:$DV$99,$A$12:$A$99,A63)+SUMIFS($DW$12:$DW$99,$A$12:$A$99,A63)</f>
        <v>#REF!</v>
      </c>
      <c r="DY63" s="170" t="e">
        <f>SUM(LEN(#REF!)-LEN(SUBSTITUTE(#REF!,"- Con registro","")))/LEN("- Con registro")</f>
        <v>#REF!</v>
      </c>
      <c r="DZ63" s="170" t="e">
        <f>SUM(LEN(#REF!)-LEN(SUBSTITUTE(#REF!,"- Con registro","")))/LEN("- Con registro")</f>
        <v>#REF!</v>
      </c>
      <c r="EA63" s="170" t="e">
        <f>SUMIFS($DY$12:$DY$99,$A$12:$A$99,A63)+SUMIFS($DZ$12:$DZ$99,$A$12:$A$99,A63)</f>
        <v>#REF!</v>
      </c>
      <c r="EB63" s="173" t="e">
        <f t="shared" si="6"/>
        <v>#REF!</v>
      </c>
      <c r="EC63" s="173" t="e">
        <f t="shared" si="7"/>
        <v>#REF!</v>
      </c>
      <c r="ED63" s="215" t="e">
        <f t="shared" si="8"/>
        <v>#REF!</v>
      </c>
      <c r="EE63" s="277" t="e">
        <f t="shared" si="9"/>
        <v>#REF!</v>
      </c>
      <c r="EF63" s="277"/>
      <c r="EG63" s="277"/>
      <c r="EH63" s="277"/>
      <c r="EI63" s="277"/>
      <c r="EJ63" s="277"/>
      <c r="EK63" s="277"/>
      <c r="EL63" s="277"/>
      <c r="EM63" s="277"/>
      <c r="EN63" s="277"/>
      <c r="EP63" s="201">
        <f t="shared" si="10"/>
        <v>45114</v>
      </c>
      <c r="EQ63" s="202">
        <f t="shared" si="11"/>
        <v>45267</v>
      </c>
      <c r="ER63" s="170" t="str">
        <f t="shared" si="12"/>
        <v>Riesgos</v>
      </c>
      <c r="ES63" s="170" t="str">
        <f>IF(ER63="","",CONCATENATE("ID_",G63,": ",I63))</f>
        <v>ID_165: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v>
      </c>
      <c r="ET63" s="170" t="str">
        <f>IF(ES63="","",CONCATENATE("Ajuste en ",VLOOKUP(EP63,AQ63:BZ63,(MATCH(EP63,AQ63:BZ63,10)+1))," en el Mapa de riesgos de ",A63))</f>
        <v>Ajuste en Identificación del riesgo en el Mapa de riesgos de Gestión Estratégica de Comunicación e Información</v>
      </c>
      <c r="EU63" s="170" t="str">
        <f>IF(ET63="","",CONCATENATE("Solicitud de cambio realizada y aprobada por la ",L63," a través del Aplicativo DARUMA"))</f>
        <v>Solicitud de cambio realizada y aprobada por la Oficina Consejería de Comunicaciones a través del Aplicativo DARUMA</v>
      </c>
    </row>
    <row r="64" spans="1:151" ht="399.95" customHeight="1" x14ac:dyDescent="0.2">
      <c r="A64" s="206" t="s">
        <v>1415</v>
      </c>
      <c r="B64" s="185" t="s">
        <v>1416</v>
      </c>
      <c r="C64" s="185" t="s">
        <v>1417</v>
      </c>
      <c r="D64" s="206" t="s">
        <v>108</v>
      </c>
      <c r="E64" s="207" t="s">
        <v>90</v>
      </c>
      <c r="F64" s="185" t="s">
        <v>1432</v>
      </c>
      <c r="G64" s="207">
        <v>166</v>
      </c>
      <c r="H64" s="207" t="s">
        <v>1841</v>
      </c>
      <c r="I64" s="176" t="s">
        <v>399</v>
      </c>
      <c r="J64" s="206" t="s">
        <v>35</v>
      </c>
      <c r="K64" s="207" t="s">
        <v>365</v>
      </c>
      <c r="L64" s="185" t="s">
        <v>324</v>
      </c>
      <c r="M64" s="191" t="s">
        <v>400</v>
      </c>
      <c r="N64" s="185" t="s">
        <v>401</v>
      </c>
      <c r="O64" s="185" t="s">
        <v>402</v>
      </c>
      <c r="P64" s="185" t="s">
        <v>368</v>
      </c>
      <c r="Q64" s="185" t="s">
        <v>332</v>
      </c>
      <c r="R64" s="185" t="s">
        <v>333</v>
      </c>
      <c r="S64" s="185" t="s">
        <v>1638</v>
      </c>
      <c r="T64" s="185" t="s">
        <v>360</v>
      </c>
      <c r="U64" s="208" t="s">
        <v>317</v>
      </c>
      <c r="V64" s="209">
        <v>0.6</v>
      </c>
      <c r="W64" s="208" t="s">
        <v>101</v>
      </c>
      <c r="X64" s="209">
        <v>0.6</v>
      </c>
      <c r="Y64" s="66" t="s">
        <v>84</v>
      </c>
      <c r="Z64" s="185" t="s">
        <v>403</v>
      </c>
      <c r="AA64" s="208" t="s">
        <v>316</v>
      </c>
      <c r="AB64" s="213">
        <v>0.1512</v>
      </c>
      <c r="AC64" s="208" t="s">
        <v>121</v>
      </c>
      <c r="AD64" s="213">
        <v>0.33749999999999997</v>
      </c>
      <c r="AE64" s="66" t="s">
        <v>271</v>
      </c>
      <c r="AF64" s="185" t="s">
        <v>371</v>
      </c>
      <c r="AG64" s="206" t="s">
        <v>337</v>
      </c>
      <c r="AH64" s="185" t="s">
        <v>1973</v>
      </c>
      <c r="AI64" s="185" t="s">
        <v>1973</v>
      </c>
      <c r="AJ64" s="185" t="s">
        <v>1973</v>
      </c>
      <c r="AK64" s="185" t="s">
        <v>1973</v>
      </c>
      <c r="AL64" s="185" t="s">
        <v>1973</v>
      </c>
      <c r="AM64" s="185" t="s">
        <v>1973</v>
      </c>
      <c r="AN64" s="185" t="s">
        <v>1433</v>
      </c>
      <c r="AO64" s="185" t="s">
        <v>404</v>
      </c>
      <c r="AP64" s="185" t="s">
        <v>1434</v>
      </c>
      <c r="AQ64" s="186">
        <v>44168</v>
      </c>
      <c r="AR64" s="187" t="s">
        <v>338</v>
      </c>
      <c r="AS64" s="188" t="s">
        <v>405</v>
      </c>
      <c r="AT64" s="189">
        <v>44249</v>
      </c>
      <c r="AU64" s="190" t="s">
        <v>344</v>
      </c>
      <c r="AV64" s="191" t="s">
        <v>379</v>
      </c>
      <c r="AW64" s="189">
        <v>44545</v>
      </c>
      <c r="AX64" s="187" t="s">
        <v>338</v>
      </c>
      <c r="AY64" s="188" t="s">
        <v>380</v>
      </c>
      <c r="AZ64" s="189">
        <v>44896</v>
      </c>
      <c r="BA64" s="190" t="s">
        <v>349</v>
      </c>
      <c r="BB64" s="191" t="s">
        <v>1435</v>
      </c>
      <c r="BC64" s="189" t="s">
        <v>352</v>
      </c>
      <c r="BD64" s="187" t="s">
        <v>353</v>
      </c>
      <c r="BE64" s="188" t="s">
        <v>352</v>
      </c>
      <c r="BF64" s="189" t="s">
        <v>352</v>
      </c>
      <c r="BG64" s="190" t="s">
        <v>353</v>
      </c>
      <c r="BH64" s="191" t="s">
        <v>352</v>
      </c>
      <c r="BI64" s="189" t="s">
        <v>352</v>
      </c>
      <c r="BJ64" s="187" t="s">
        <v>353</v>
      </c>
      <c r="BK64" s="188" t="s">
        <v>352</v>
      </c>
      <c r="BL64" s="189" t="s">
        <v>352</v>
      </c>
      <c r="BM64" s="190" t="s">
        <v>353</v>
      </c>
      <c r="BN64" s="191" t="s">
        <v>352</v>
      </c>
      <c r="BO64" s="189" t="s">
        <v>352</v>
      </c>
      <c r="BP64" s="187" t="s">
        <v>353</v>
      </c>
      <c r="BQ64" s="188" t="s">
        <v>352</v>
      </c>
      <c r="BR64" s="189" t="s">
        <v>352</v>
      </c>
      <c r="BS64" s="190" t="s">
        <v>353</v>
      </c>
      <c r="BT64" s="191" t="s">
        <v>352</v>
      </c>
      <c r="BU64" s="189" t="s">
        <v>352</v>
      </c>
      <c r="BV64" s="187" t="s">
        <v>353</v>
      </c>
      <c r="BW64" s="188" t="s">
        <v>352</v>
      </c>
      <c r="BX64" s="189" t="s">
        <v>352</v>
      </c>
      <c r="BY64" s="190" t="s">
        <v>353</v>
      </c>
      <c r="BZ64" s="192" t="s">
        <v>352</v>
      </c>
      <c r="CA64" s="2">
        <f>COUNTBLANK(A64:BZ64)</f>
        <v>16</v>
      </c>
      <c r="CB64" s="51" t="s">
        <v>1776</v>
      </c>
      <c r="CC64" s="51" t="s">
        <v>1777</v>
      </c>
      <c r="CD64" s="51" t="s">
        <v>1660</v>
      </c>
      <c r="CE64" s="51" t="s">
        <v>1649</v>
      </c>
      <c r="CF64" s="51" t="s">
        <v>1647</v>
      </c>
      <c r="CG64" s="51" t="s">
        <v>1647</v>
      </c>
      <c r="CH64" s="51" t="s">
        <v>1671</v>
      </c>
      <c r="CI64" s="51" t="s">
        <v>1647</v>
      </c>
      <c r="CJ64" s="51" t="s">
        <v>1675</v>
      </c>
      <c r="CK64" s="51"/>
      <c r="CL64" s="51" t="s">
        <v>1675</v>
      </c>
      <c r="CM64" s="51" t="s">
        <v>1675</v>
      </c>
      <c r="CN64" s="51" t="s">
        <v>1675</v>
      </c>
      <c r="CO64" s="51" t="s">
        <v>1675</v>
      </c>
      <c r="CP64" s="51" t="s">
        <v>1675</v>
      </c>
      <c r="CQ64" s="51" t="s">
        <v>1675</v>
      </c>
      <c r="CR64" s="51" t="s">
        <v>1732</v>
      </c>
      <c r="CS64" s="51" t="s">
        <v>1675</v>
      </c>
      <c r="CT64" s="51" t="s">
        <v>1675</v>
      </c>
      <c r="CU64" s="51" t="s">
        <v>1675</v>
      </c>
      <c r="CV64" s="51" t="s">
        <v>1675</v>
      </c>
      <c r="CW64" s="51" t="s">
        <v>1675</v>
      </c>
      <c r="CX64" s="51" t="s">
        <v>1675</v>
      </c>
      <c r="CZ64" s="174" t="str">
        <f>J64</f>
        <v>Gestión de procesos</v>
      </c>
      <c r="DA64" s="276" t="str">
        <f>I64</f>
        <v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v>
      </c>
      <c r="DB64" s="276"/>
      <c r="DC64" s="276"/>
      <c r="DD64" s="276"/>
      <c r="DE64" s="276"/>
      <c r="DF64" s="276"/>
      <c r="DG64" s="276"/>
      <c r="DH64" s="174" t="str">
        <f>Y64</f>
        <v>Moderado</v>
      </c>
      <c r="DI64" s="174" t="str">
        <f t="shared" si="13"/>
        <v>Bajo</v>
      </c>
      <c r="DK64" s="170" t="e">
        <f>SUM(LEN(#REF!)-LEN(SUBSTITUTE(#REF!,"- Preventivo","")))/LEN("- Preventivo")</f>
        <v>#REF!</v>
      </c>
      <c r="DL64" s="170" t="e">
        <f>SUMIFS($DK$12:$DK$99,$A$12:$A$99,A64)</f>
        <v>#REF!</v>
      </c>
      <c r="DM64" s="170" t="e">
        <f>SUM(LEN(#REF!)-LEN(SUBSTITUTE(#REF!,"- Detectivo","")))/LEN("- Detectivo")</f>
        <v>#REF!</v>
      </c>
      <c r="DN64" s="170" t="e">
        <f>SUMIFS($DM$12:$DM$99,$A$12:$A$99,A64)</f>
        <v>#REF!</v>
      </c>
      <c r="DO64" s="170" t="e">
        <f>SUM(LEN(#REF!)-LEN(SUBSTITUTE(#REF!,"- Correctivo","")))/LEN("- Correctivo")</f>
        <v>#REF!</v>
      </c>
      <c r="DP64" s="170" t="e">
        <f>SUMIFS($DO$12:$DO$99,$A$12:$A$99,A64)</f>
        <v>#REF!</v>
      </c>
      <c r="DQ64" s="170" t="e">
        <f t="shared" si="5"/>
        <v>#REF!</v>
      </c>
      <c r="DR64" s="170" t="e">
        <f>SUMIFS($DQ$12:$DQ$99,$A$12:$A$99,A64)</f>
        <v>#REF!</v>
      </c>
      <c r="DS64" s="170" t="e">
        <f>SUM(LEN(#REF!)-LEN(SUBSTITUTE(#REF!,"- Documentado","")))/LEN("- Documentado")</f>
        <v>#REF!</v>
      </c>
      <c r="DT64" s="170" t="e">
        <f>SUM(LEN(#REF!)-LEN(SUBSTITUTE(#REF!,"- Documentado","")))/LEN("- Documentado")</f>
        <v>#REF!</v>
      </c>
      <c r="DU64" s="170" t="e">
        <f>SUMIFS($DS$12:$DS$99,$A$12:$A$99,A64)+SUMIFS($DT$12:$DT$99,$A$12:$A$99,A64)</f>
        <v>#REF!</v>
      </c>
      <c r="DV64" s="170" t="e">
        <f>SUM(LEN(#REF!)-LEN(SUBSTITUTE(#REF!,"- Continua","")))/LEN("- Continua")</f>
        <v>#REF!</v>
      </c>
      <c r="DW64" s="170" t="e">
        <f>SUM(LEN(#REF!)-LEN(SUBSTITUTE(#REF!,"- Continua","")))/LEN("- Continua")</f>
        <v>#REF!</v>
      </c>
      <c r="DX64" s="170" t="e">
        <f>SUMIFS($DV$12:$DV$99,$A$12:$A$99,A64)+SUMIFS($DW$12:$DW$99,$A$12:$A$99,A64)</f>
        <v>#REF!</v>
      </c>
      <c r="DY64" s="170" t="e">
        <f>SUM(LEN(#REF!)-LEN(SUBSTITUTE(#REF!,"- Con registro","")))/LEN("- Con registro")</f>
        <v>#REF!</v>
      </c>
      <c r="DZ64" s="170" t="e">
        <f>SUM(LEN(#REF!)-LEN(SUBSTITUTE(#REF!,"- Con registro","")))/LEN("- Con registro")</f>
        <v>#REF!</v>
      </c>
      <c r="EA64" s="170" t="e">
        <f>SUMIFS($DY$12:$DY$99,$A$12:$A$99,A64)+SUMIFS($DZ$12:$DZ$99,$A$12:$A$99,A64)</f>
        <v>#REF!</v>
      </c>
      <c r="EB64" s="173" t="e">
        <f t="shared" si="6"/>
        <v>#REF!</v>
      </c>
      <c r="EC64" s="173" t="e">
        <f t="shared" si="7"/>
        <v>#REF!</v>
      </c>
      <c r="ED64" s="215" t="e">
        <f t="shared" si="8"/>
        <v>#REF!</v>
      </c>
      <c r="EE64" s="277" t="e">
        <f t="shared" si="9"/>
        <v>#REF!</v>
      </c>
      <c r="EF64" s="277"/>
      <c r="EG64" s="277"/>
      <c r="EH64" s="277"/>
      <c r="EI64" s="277"/>
      <c r="EJ64" s="277"/>
      <c r="EK64" s="277"/>
      <c r="EL64" s="277"/>
      <c r="EM64" s="277"/>
      <c r="EN64" s="277"/>
      <c r="EP64" s="201" t="str">
        <f t="shared" si="10"/>
        <v/>
      </c>
      <c r="EQ64" s="202" t="str">
        <f t="shared" si="11"/>
        <v/>
      </c>
      <c r="ER64" s="170" t="str">
        <f t="shared" si="12"/>
        <v/>
      </c>
      <c r="ES64" s="170" t="str">
        <f>IF(ER64="","",CONCATENATE("ID_",G64,": ",I64))</f>
        <v/>
      </c>
      <c r="ET64" s="170" t="str">
        <f>IF(ES64="","",CONCATENATE("Ajuste en ",VLOOKUP(EP64,AQ64:BZ64,(MATCH(EP64,AQ64:BZ64,10)+1))," en el Mapa de riesgos de ",A64))</f>
        <v/>
      </c>
      <c r="EU64" s="170" t="str">
        <f>IF(ET64="","",CONCATENATE("Solicitud de cambio realizada y aprobada por la ",L64," a través del Aplicativo DARUMA"))</f>
        <v/>
      </c>
    </row>
    <row r="65" spans="1:151" ht="399.95" customHeight="1" x14ac:dyDescent="0.2">
      <c r="A65" s="206" t="s">
        <v>1415</v>
      </c>
      <c r="B65" s="185" t="s">
        <v>1416</v>
      </c>
      <c r="C65" s="185" t="s">
        <v>1417</v>
      </c>
      <c r="D65" s="206" t="s">
        <v>108</v>
      </c>
      <c r="E65" s="207" t="s">
        <v>90</v>
      </c>
      <c r="F65" s="185" t="s">
        <v>2123</v>
      </c>
      <c r="G65" s="207">
        <v>167</v>
      </c>
      <c r="H65" s="207" t="s">
        <v>1842</v>
      </c>
      <c r="I65" s="176" t="s">
        <v>406</v>
      </c>
      <c r="J65" s="206" t="s">
        <v>35</v>
      </c>
      <c r="K65" s="207" t="s">
        <v>365</v>
      </c>
      <c r="L65" s="185" t="s">
        <v>324</v>
      </c>
      <c r="M65" s="191" t="s">
        <v>407</v>
      </c>
      <c r="N65" s="185" t="s">
        <v>408</v>
      </c>
      <c r="O65" s="185" t="s">
        <v>409</v>
      </c>
      <c r="P65" s="185" t="s">
        <v>368</v>
      </c>
      <c r="Q65" s="185" t="s">
        <v>332</v>
      </c>
      <c r="R65" s="185" t="s">
        <v>369</v>
      </c>
      <c r="S65" s="185" t="s">
        <v>1639</v>
      </c>
      <c r="T65" s="185" t="s">
        <v>410</v>
      </c>
      <c r="U65" s="208" t="s">
        <v>316</v>
      </c>
      <c r="V65" s="209">
        <v>0.2</v>
      </c>
      <c r="W65" s="208" t="s">
        <v>101</v>
      </c>
      <c r="X65" s="209">
        <v>0.6</v>
      </c>
      <c r="Y65" s="66" t="s">
        <v>84</v>
      </c>
      <c r="Z65" s="185" t="s">
        <v>411</v>
      </c>
      <c r="AA65" s="208" t="s">
        <v>316</v>
      </c>
      <c r="AB65" s="213">
        <v>0.12</v>
      </c>
      <c r="AC65" s="208" t="s">
        <v>121</v>
      </c>
      <c r="AD65" s="213">
        <v>0.33749999999999997</v>
      </c>
      <c r="AE65" s="66" t="s">
        <v>271</v>
      </c>
      <c r="AF65" s="185" t="s">
        <v>371</v>
      </c>
      <c r="AG65" s="206" t="s">
        <v>363</v>
      </c>
      <c r="AH65" s="210" t="s">
        <v>2084</v>
      </c>
      <c r="AI65" s="210" t="s">
        <v>2085</v>
      </c>
      <c r="AJ65" s="210" t="s">
        <v>2086</v>
      </c>
      <c r="AK65" s="210" t="s">
        <v>2087</v>
      </c>
      <c r="AL65" s="210" t="s">
        <v>2027</v>
      </c>
      <c r="AM65" s="210" t="s">
        <v>2079</v>
      </c>
      <c r="AN65" s="185" t="s">
        <v>1436</v>
      </c>
      <c r="AO65" s="185" t="s">
        <v>412</v>
      </c>
      <c r="AP65" s="185" t="s">
        <v>1437</v>
      </c>
      <c r="AQ65" s="186">
        <v>44316</v>
      </c>
      <c r="AR65" s="187" t="s">
        <v>338</v>
      </c>
      <c r="AS65" s="188" t="s">
        <v>413</v>
      </c>
      <c r="AT65" s="189">
        <v>44449</v>
      </c>
      <c r="AU65" s="190" t="s">
        <v>387</v>
      </c>
      <c r="AV65" s="191" t="s">
        <v>414</v>
      </c>
      <c r="AW65" s="189">
        <v>44545</v>
      </c>
      <c r="AX65" s="187" t="s">
        <v>338</v>
      </c>
      <c r="AY65" s="188" t="s">
        <v>380</v>
      </c>
      <c r="AZ65" s="189">
        <v>44896</v>
      </c>
      <c r="BA65" s="190" t="s">
        <v>389</v>
      </c>
      <c r="BB65" s="191" t="s">
        <v>1438</v>
      </c>
      <c r="BC65" s="189">
        <v>45114</v>
      </c>
      <c r="BD65" s="187" t="s">
        <v>1937</v>
      </c>
      <c r="BE65" s="188" t="s">
        <v>2120</v>
      </c>
      <c r="BF65" s="189" t="s">
        <v>352</v>
      </c>
      <c r="BG65" s="190" t="s">
        <v>353</v>
      </c>
      <c r="BH65" s="191" t="s">
        <v>352</v>
      </c>
      <c r="BI65" s="189" t="s">
        <v>352</v>
      </c>
      <c r="BJ65" s="187" t="s">
        <v>353</v>
      </c>
      <c r="BK65" s="188" t="s">
        <v>352</v>
      </c>
      <c r="BL65" s="189" t="s">
        <v>352</v>
      </c>
      <c r="BM65" s="190" t="s">
        <v>353</v>
      </c>
      <c r="BN65" s="191" t="s">
        <v>352</v>
      </c>
      <c r="BO65" s="189" t="s">
        <v>352</v>
      </c>
      <c r="BP65" s="187" t="s">
        <v>353</v>
      </c>
      <c r="BQ65" s="188" t="s">
        <v>352</v>
      </c>
      <c r="BR65" s="189" t="s">
        <v>352</v>
      </c>
      <c r="BS65" s="190" t="s">
        <v>353</v>
      </c>
      <c r="BT65" s="191" t="s">
        <v>352</v>
      </c>
      <c r="BU65" s="189" t="s">
        <v>352</v>
      </c>
      <c r="BV65" s="187" t="s">
        <v>353</v>
      </c>
      <c r="BW65" s="188" t="s">
        <v>352</v>
      </c>
      <c r="BX65" s="189" t="s">
        <v>352</v>
      </c>
      <c r="BY65" s="190" t="s">
        <v>353</v>
      </c>
      <c r="BZ65" s="192" t="s">
        <v>352</v>
      </c>
      <c r="CA65" s="2">
        <f>COUNTBLANK(A65:BZ65)</f>
        <v>14</v>
      </c>
      <c r="CB65" s="51" t="s">
        <v>1776</v>
      </c>
      <c r="CC65" s="51" t="s">
        <v>1777</v>
      </c>
      <c r="CD65" s="51" t="s">
        <v>1660</v>
      </c>
      <c r="CE65" s="51" t="s">
        <v>1649</v>
      </c>
      <c r="CF65" s="51" t="s">
        <v>1647</v>
      </c>
      <c r="CG65" s="51" t="s">
        <v>1647</v>
      </c>
      <c r="CH65" s="51" t="s">
        <v>1671</v>
      </c>
      <c r="CI65" s="51" t="s">
        <v>1647</v>
      </c>
      <c r="CJ65" s="51" t="s">
        <v>1675</v>
      </c>
      <c r="CK65" s="51"/>
      <c r="CL65" s="51" t="s">
        <v>1675</v>
      </c>
      <c r="CM65" s="51" t="s">
        <v>1675</v>
      </c>
      <c r="CN65" s="51" t="s">
        <v>1675</v>
      </c>
      <c r="CO65" s="51" t="s">
        <v>1675</v>
      </c>
      <c r="CP65" s="51" t="s">
        <v>1675</v>
      </c>
      <c r="CQ65" s="51" t="s">
        <v>1675</v>
      </c>
      <c r="CR65" s="51" t="s">
        <v>1733</v>
      </c>
      <c r="CS65" s="51" t="s">
        <v>1675</v>
      </c>
      <c r="CT65" s="51" t="s">
        <v>1675</v>
      </c>
      <c r="CU65" s="51" t="s">
        <v>1675</v>
      </c>
      <c r="CV65" s="51" t="s">
        <v>1675</v>
      </c>
      <c r="CW65" s="51" t="s">
        <v>1675</v>
      </c>
      <c r="CX65" s="51" t="s">
        <v>1675</v>
      </c>
      <c r="CZ65" s="174" t="str">
        <f>J65</f>
        <v>Gestión de procesos</v>
      </c>
      <c r="DA65" s="276" t="str">
        <f>I65</f>
        <v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v>
      </c>
      <c r="DB65" s="276"/>
      <c r="DC65" s="276"/>
      <c r="DD65" s="276"/>
      <c r="DE65" s="276"/>
      <c r="DF65" s="276"/>
      <c r="DG65" s="276"/>
      <c r="DH65" s="174" t="str">
        <f>Y65</f>
        <v>Moderado</v>
      </c>
      <c r="DI65" s="174" t="str">
        <f t="shared" si="13"/>
        <v>Bajo</v>
      </c>
      <c r="DK65" s="170" t="e">
        <f>SUM(LEN(#REF!)-LEN(SUBSTITUTE(#REF!,"- Preventivo","")))/LEN("- Preventivo")</f>
        <v>#REF!</v>
      </c>
      <c r="DL65" s="170" t="e">
        <f>SUMIFS($DK$12:$DK$99,$A$12:$A$99,A65)</f>
        <v>#REF!</v>
      </c>
      <c r="DM65" s="170" t="e">
        <f>SUM(LEN(#REF!)-LEN(SUBSTITUTE(#REF!,"- Detectivo","")))/LEN("- Detectivo")</f>
        <v>#REF!</v>
      </c>
      <c r="DN65" s="170" t="e">
        <f>SUMIFS($DM$12:$DM$99,$A$12:$A$99,A65)</f>
        <v>#REF!</v>
      </c>
      <c r="DO65" s="170" t="e">
        <f>SUM(LEN(#REF!)-LEN(SUBSTITUTE(#REF!,"- Correctivo","")))/LEN("- Correctivo")</f>
        <v>#REF!</v>
      </c>
      <c r="DP65" s="170" t="e">
        <f>SUMIFS($DO$12:$DO$99,$A$12:$A$99,A65)</f>
        <v>#REF!</v>
      </c>
      <c r="DQ65" s="170" t="e">
        <f t="shared" si="5"/>
        <v>#REF!</v>
      </c>
      <c r="DR65" s="170" t="e">
        <f>SUMIFS($DQ$12:$DQ$99,$A$12:$A$99,A65)</f>
        <v>#REF!</v>
      </c>
      <c r="DS65" s="170" t="e">
        <f>SUM(LEN(#REF!)-LEN(SUBSTITUTE(#REF!,"- Documentado","")))/LEN("- Documentado")</f>
        <v>#REF!</v>
      </c>
      <c r="DT65" s="170" t="e">
        <f>SUM(LEN(#REF!)-LEN(SUBSTITUTE(#REF!,"- Documentado","")))/LEN("- Documentado")</f>
        <v>#REF!</v>
      </c>
      <c r="DU65" s="170" t="e">
        <f>SUMIFS($DS$12:$DS$99,$A$12:$A$99,A65)+SUMIFS($DT$12:$DT$99,$A$12:$A$99,A65)</f>
        <v>#REF!</v>
      </c>
      <c r="DV65" s="170" t="e">
        <f>SUM(LEN(#REF!)-LEN(SUBSTITUTE(#REF!,"- Continua","")))/LEN("- Continua")</f>
        <v>#REF!</v>
      </c>
      <c r="DW65" s="170" t="e">
        <f>SUM(LEN(#REF!)-LEN(SUBSTITUTE(#REF!,"- Continua","")))/LEN("- Continua")</f>
        <v>#REF!</v>
      </c>
      <c r="DX65" s="170" t="e">
        <f>SUMIFS($DV$12:$DV$99,$A$12:$A$99,A65)+SUMIFS($DW$12:$DW$99,$A$12:$A$99,A65)</f>
        <v>#REF!</v>
      </c>
      <c r="DY65" s="170" t="e">
        <f>SUM(LEN(#REF!)-LEN(SUBSTITUTE(#REF!,"- Con registro","")))/LEN("- Con registro")</f>
        <v>#REF!</v>
      </c>
      <c r="DZ65" s="170" t="e">
        <f>SUM(LEN(#REF!)-LEN(SUBSTITUTE(#REF!,"- Con registro","")))/LEN("- Con registro")</f>
        <v>#REF!</v>
      </c>
      <c r="EA65" s="170" t="e">
        <f>SUMIFS($DY$12:$DY$99,$A$12:$A$99,A65)+SUMIFS($DZ$12:$DZ$99,$A$12:$A$99,A65)</f>
        <v>#REF!</v>
      </c>
      <c r="EB65" s="173" t="e">
        <f t="shared" si="6"/>
        <v>#REF!</v>
      </c>
      <c r="EC65" s="173" t="e">
        <f t="shared" si="7"/>
        <v>#REF!</v>
      </c>
      <c r="ED65" s="215" t="e">
        <f t="shared" si="8"/>
        <v>#REF!</v>
      </c>
      <c r="EE65" s="277" t="e">
        <f t="shared" si="9"/>
        <v>#REF!</v>
      </c>
      <c r="EF65" s="277"/>
      <c r="EG65" s="277"/>
      <c r="EH65" s="277"/>
      <c r="EI65" s="277"/>
      <c r="EJ65" s="277"/>
      <c r="EK65" s="277"/>
      <c r="EL65" s="277"/>
      <c r="EM65" s="277"/>
      <c r="EN65" s="277"/>
      <c r="EP65" s="201">
        <f t="shared" si="10"/>
        <v>45114</v>
      </c>
      <c r="EQ65" s="202">
        <f t="shared" si="11"/>
        <v>45267</v>
      </c>
      <c r="ER65" s="170" t="str">
        <f t="shared" si="12"/>
        <v>Riesgos</v>
      </c>
      <c r="ES65" s="170" t="str">
        <f>IF(ER65="","",CONCATENATE("ID_",G65,": ",I65))</f>
        <v xml:space="preserve">ID_167: Posibilidad de afectación económica (o presupuestal) por incumplimiento en la generación de lineamientos distritales en materia de comunicación pública, debido a debilidades en la definición, alcance y formalización de los mismos hacia las entidades distritales. </v>
      </c>
      <c r="ET65" s="170" t="str">
        <f>IF(ES65="","",CONCATENATE("Ajuste en ",VLOOKUP(EP65,AQ65:BZ65,(MATCH(EP65,AQ65:BZ65,10)+1))," en el Mapa de riesgos de ",A65))</f>
        <v>Ajuste en Identificación del riesgo en el Mapa de riesgos de Gestión Estratégica de Comunicación e Información</v>
      </c>
      <c r="EU65" s="170" t="str">
        <f>IF(ET65="","",CONCATENATE("Solicitud de cambio realizada y aprobada por la ",L65," a través del Aplicativo DARUMA"))</f>
        <v>Solicitud de cambio realizada y aprobada por la Oficina Consejería de Comunicaciones a través del Aplicativo DARUMA</v>
      </c>
    </row>
    <row r="66" spans="1:151" ht="399.95" customHeight="1" x14ac:dyDescent="0.2">
      <c r="A66" s="206" t="s">
        <v>1415</v>
      </c>
      <c r="B66" s="185" t="s">
        <v>1416</v>
      </c>
      <c r="C66" s="185" t="s">
        <v>1417</v>
      </c>
      <c r="D66" s="206" t="s">
        <v>108</v>
      </c>
      <c r="E66" s="207" t="s">
        <v>90</v>
      </c>
      <c r="F66" s="185" t="s">
        <v>2121</v>
      </c>
      <c r="G66" s="207">
        <v>168</v>
      </c>
      <c r="H66" s="207" t="s">
        <v>1843</v>
      </c>
      <c r="I66" s="176" t="s">
        <v>415</v>
      </c>
      <c r="J66" s="206" t="s">
        <v>35</v>
      </c>
      <c r="K66" s="207" t="s">
        <v>365</v>
      </c>
      <c r="L66" s="185" t="s">
        <v>324</v>
      </c>
      <c r="M66" s="191" t="s">
        <v>416</v>
      </c>
      <c r="N66" s="185" t="s">
        <v>417</v>
      </c>
      <c r="O66" s="185" t="s">
        <v>418</v>
      </c>
      <c r="P66" s="185" t="s">
        <v>368</v>
      </c>
      <c r="Q66" s="185" t="s">
        <v>332</v>
      </c>
      <c r="R66" s="185" t="s">
        <v>369</v>
      </c>
      <c r="S66" s="185" t="s">
        <v>1639</v>
      </c>
      <c r="T66" s="185" t="s">
        <v>410</v>
      </c>
      <c r="U66" s="208" t="s">
        <v>314</v>
      </c>
      <c r="V66" s="209">
        <v>0.4</v>
      </c>
      <c r="W66" s="208" t="s">
        <v>77</v>
      </c>
      <c r="X66" s="209">
        <v>0.8</v>
      </c>
      <c r="Y66" s="66" t="s">
        <v>272</v>
      </c>
      <c r="Z66" s="185" t="s">
        <v>420</v>
      </c>
      <c r="AA66" s="208" t="s">
        <v>316</v>
      </c>
      <c r="AB66" s="213">
        <v>0.1008</v>
      </c>
      <c r="AC66" s="208" t="s">
        <v>121</v>
      </c>
      <c r="AD66" s="213">
        <v>0.33750000000000002</v>
      </c>
      <c r="AE66" s="66" t="s">
        <v>271</v>
      </c>
      <c r="AF66" s="185" t="s">
        <v>371</v>
      </c>
      <c r="AG66" s="206" t="s">
        <v>363</v>
      </c>
      <c r="AH66" s="210" t="s">
        <v>2084</v>
      </c>
      <c r="AI66" s="210" t="s">
        <v>2085</v>
      </c>
      <c r="AJ66" s="210" t="s">
        <v>2086</v>
      </c>
      <c r="AK66" s="210" t="s">
        <v>2087</v>
      </c>
      <c r="AL66" s="210" t="s">
        <v>2027</v>
      </c>
      <c r="AM66" s="210" t="s">
        <v>2079</v>
      </c>
      <c r="AN66" s="185" t="s">
        <v>1439</v>
      </c>
      <c r="AO66" s="185" t="s">
        <v>421</v>
      </c>
      <c r="AP66" s="185" t="s">
        <v>1440</v>
      </c>
      <c r="AQ66" s="186">
        <v>44316</v>
      </c>
      <c r="AR66" s="187" t="s">
        <v>338</v>
      </c>
      <c r="AS66" s="188" t="s">
        <v>422</v>
      </c>
      <c r="AT66" s="189">
        <v>44449</v>
      </c>
      <c r="AU66" s="190" t="s">
        <v>387</v>
      </c>
      <c r="AV66" s="191" t="s">
        <v>423</v>
      </c>
      <c r="AW66" s="189">
        <v>44545</v>
      </c>
      <c r="AX66" s="187" t="s">
        <v>338</v>
      </c>
      <c r="AY66" s="188" t="s">
        <v>380</v>
      </c>
      <c r="AZ66" s="189">
        <v>44896</v>
      </c>
      <c r="BA66" s="190" t="s">
        <v>389</v>
      </c>
      <c r="BB66" s="191" t="s">
        <v>1438</v>
      </c>
      <c r="BC66" s="189">
        <v>45114</v>
      </c>
      <c r="BD66" s="187" t="s">
        <v>1937</v>
      </c>
      <c r="BE66" s="188" t="s">
        <v>2122</v>
      </c>
      <c r="BF66" s="189" t="s">
        <v>352</v>
      </c>
      <c r="BG66" s="190" t="s">
        <v>353</v>
      </c>
      <c r="BH66" s="191" t="s">
        <v>352</v>
      </c>
      <c r="BI66" s="189" t="s">
        <v>352</v>
      </c>
      <c r="BJ66" s="187" t="s">
        <v>353</v>
      </c>
      <c r="BK66" s="188" t="s">
        <v>352</v>
      </c>
      <c r="BL66" s="189" t="s">
        <v>352</v>
      </c>
      <c r="BM66" s="190" t="s">
        <v>353</v>
      </c>
      <c r="BN66" s="191" t="s">
        <v>352</v>
      </c>
      <c r="BO66" s="189" t="s">
        <v>352</v>
      </c>
      <c r="BP66" s="187" t="s">
        <v>353</v>
      </c>
      <c r="BQ66" s="188" t="s">
        <v>352</v>
      </c>
      <c r="BR66" s="189" t="s">
        <v>352</v>
      </c>
      <c r="BS66" s="190" t="s">
        <v>353</v>
      </c>
      <c r="BT66" s="191" t="s">
        <v>352</v>
      </c>
      <c r="BU66" s="189" t="s">
        <v>352</v>
      </c>
      <c r="BV66" s="187" t="s">
        <v>353</v>
      </c>
      <c r="BW66" s="188" t="s">
        <v>352</v>
      </c>
      <c r="BX66" s="189" t="s">
        <v>352</v>
      </c>
      <c r="BY66" s="190" t="s">
        <v>353</v>
      </c>
      <c r="BZ66" s="192" t="s">
        <v>352</v>
      </c>
      <c r="CA66" s="2">
        <f>COUNTBLANK(A66:BZ66)</f>
        <v>14</v>
      </c>
      <c r="CB66" s="51" t="s">
        <v>1776</v>
      </c>
      <c r="CC66" s="51" t="s">
        <v>1777</v>
      </c>
      <c r="CD66" s="51" t="s">
        <v>1660</v>
      </c>
      <c r="CE66" s="51" t="s">
        <v>1649</v>
      </c>
      <c r="CF66" s="51" t="s">
        <v>1647</v>
      </c>
      <c r="CG66" s="51" t="s">
        <v>1647</v>
      </c>
      <c r="CH66" s="51" t="s">
        <v>1671</v>
      </c>
      <c r="CI66" s="51" t="s">
        <v>1647</v>
      </c>
      <c r="CJ66" s="51" t="s">
        <v>1675</v>
      </c>
      <c r="CK66" s="51"/>
      <c r="CL66" s="51" t="s">
        <v>1675</v>
      </c>
      <c r="CM66" s="51" t="s">
        <v>1675</v>
      </c>
      <c r="CN66" s="51" t="s">
        <v>1675</v>
      </c>
      <c r="CO66" s="51" t="s">
        <v>1675</v>
      </c>
      <c r="CP66" s="51" t="s">
        <v>1675</v>
      </c>
      <c r="CQ66" s="51" t="s">
        <v>1675</v>
      </c>
      <c r="CR66" s="51" t="s">
        <v>1733</v>
      </c>
      <c r="CS66" s="51" t="s">
        <v>1675</v>
      </c>
      <c r="CT66" s="51" t="s">
        <v>1675</v>
      </c>
      <c r="CU66" s="51" t="s">
        <v>1675</v>
      </c>
      <c r="CV66" s="51" t="s">
        <v>1675</v>
      </c>
      <c r="CW66" s="51" t="s">
        <v>1675</v>
      </c>
      <c r="CX66" s="51" t="s">
        <v>1675</v>
      </c>
      <c r="CZ66" s="174" t="str">
        <f>J66</f>
        <v>Gestión de procesos</v>
      </c>
      <c r="DA66" s="276" t="str">
        <f>I66</f>
        <v>Posibilidad de afectación reputacional por falta de adherencia de las entidades del Distrito para la aplicación de lineamientos de comunicación pública, debido a inadecuado acompañamiento y seguimiento a las campañas y/o acciones de comunicación que ellas desarrollan.</v>
      </c>
      <c r="DB66" s="276"/>
      <c r="DC66" s="276"/>
      <c r="DD66" s="276"/>
      <c r="DE66" s="276"/>
      <c r="DF66" s="276"/>
      <c r="DG66" s="276"/>
      <c r="DH66" s="174" t="str">
        <f>Y66</f>
        <v>Alto</v>
      </c>
      <c r="DI66" s="174" t="str">
        <f t="shared" si="13"/>
        <v>Bajo</v>
      </c>
      <c r="DK66" s="170" t="e">
        <f>SUM(LEN(#REF!)-LEN(SUBSTITUTE(#REF!,"- Preventivo","")))/LEN("- Preventivo")</f>
        <v>#REF!</v>
      </c>
      <c r="DL66" s="170" t="e">
        <f>SUMIFS($DK$12:$DK$99,$A$12:$A$99,A66)</f>
        <v>#REF!</v>
      </c>
      <c r="DM66" s="170" t="e">
        <f>SUM(LEN(#REF!)-LEN(SUBSTITUTE(#REF!,"- Detectivo","")))/LEN("- Detectivo")</f>
        <v>#REF!</v>
      </c>
      <c r="DN66" s="170" t="e">
        <f>SUMIFS($DM$12:$DM$99,$A$12:$A$99,A66)</f>
        <v>#REF!</v>
      </c>
      <c r="DO66" s="170" t="e">
        <f>SUM(LEN(#REF!)-LEN(SUBSTITUTE(#REF!,"- Correctivo","")))/LEN("- Correctivo")</f>
        <v>#REF!</v>
      </c>
      <c r="DP66" s="170" t="e">
        <f>SUMIFS($DO$12:$DO$99,$A$12:$A$99,A66)</f>
        <v>#REF!</v>
      </c>
      <c r="DQ66" s="170" t="e">
        <f t="shared" si="5"/>
        <v>#REF!</v>
      </c>
      <c r="DR66" s="170" t="e">
        <f>SUMIFS($DQ$12:$DQ$99,$A$12:$A$99,A66)</f>
        <v>#REF!</v>
      </c>
      <c r="DS66" s="170" t="e">
        <f>SUM(LEN(#REF!)-LEN(SUBSTITUTE(#REF!,"- Documentado","")))/LEN("- Documentado")</f>
        <v>#REF!</v>
      </c>
      <c r="DT66" s="170" t="e">
        <f>SUM(LEN(#REF!)-LEN(SUBSTITUTE(#REF!,"- Documentado","")))/LEN("- Documentado")</f>
        <v>#REF!</v>
      </c>
      <c r="DU66" s="170" t="e">
        <f>SUMIFS($DS$12:$DS$99,$A$12:$A$99,A66)+SUMIFS($DT$12:$DT$99,$A$12:$A$99,A66)</f>
        <v>#REF!</v>
      </c>
      <c r="DV66" s="170" t="e">
        <f>SUM(LEN(#REF!)-LEN(SUBSTITUTE(#REF!,"- Continua","")))/LEN("- Continua")</f>
        <v>#REF!</v>
      </c>
      <c r="DW66" s="170" t="e">
        <f>SUM(LEN(#REF!)-LEN(SUBSTITUTE(#REF!,"- Continua","")))/LEN("- Continua")</f>
        <v>#REF!</v>
      </c>
      <c r="DX66" s="170" t="e">
        <f>SUMIFS($DV$12:$DV$99,$A$12:$A$99,A66)+SUMIFS($DW$12:$DW$99,$A$12:$A$99,A66)</f>
        <v>#REF!</v>
      </c>
      <c r="DY66" s="170" t="e">
        <f>SUM(LEN(#REF!)-LEN(SUBSTITUTE(#REF!,"- Con registro","")))/LEN("- Con registro")</f>
        <v>#REF!</v>
      </c>
      <c r="DZ66" s="170" t="e">
        <f>SUM(LEN(#REF!)-LEN(SUBSTITUTE(#REF!,"- Con registro","")))/LEN("- Con registro")</f>
        <v>#REF!</v>
      </c>
      <c r="EA66" s="170" t="e">
        <f>SUMIFS($DY$12:$DY$99,$A$12:$A$99,A66)+SUMIFS($DZ$12:$DZ$99,$A$12:$A$99,A66)</f>
        <v>#REF!</v>
      </c>
      <c r="EB66" s="173" t="e">
        <f t="shared" si="6"/>
        <v>#REF!</v>
      </c>
      <c r="EC66" s="173" t="e">
        <f t="shared" si="7"/>
        <v>#REF!</v>
      </c>
      <c r="ED66" s="215" t="e">
        <f t="shared" si="8"/>
        <v>#REF!</v>
      </c>
      <c r="EE66" s="277" t="e">
        <f t="shared" si="9"/>
        <v>#REF!</v>
      </c>
      <c r="EF66" s="277"/>
      <c r="EG66" s="277"/>
      <c r="EH66" s="277"/>
      <c r="EI66" s="277"/>
      <c r="EJ66" s="277"/>
      <c r="EK66" s="277"/>
      <c r="EL66" s="277"/>
      <c r="EM66" s="277"/>
      <c r="EN66" s="277"/>
      <c r="EP66" s="201">
        <f t="shared" si="10"/>
        <v>45114</v>
      </c>
      <c r="EQ66" s="202">
        <f t="shared" si="11"/>
        <v>45267</v>
      </c>
      <c r="ER66" s="170" t="str">
        <f t="shared" si="12"/>
        <v>Riesgos</v>
      </c>
      <c r="ES66" s="170" t="str">
        <f>IF(ER66="","",CONCATENATE("ID_",G66,": ",I66))</f>
        <v>ID_168: Posibilidad de afectación reputacional por falta de adherencia de las entidades del Distrito para la aplicación de lineamientos de comunicación pública, debido a inadecuado acompañamiento y seguimiento a las campañas y/o acciones de comunicación que ellas desarrollan.</v>
      </c>
      <c r="ET66" s="170" t="str">
        <f>IF(ES66="","",CONCATENATE("Ajuste en ",VLOOKUP(EP66,AQ66:BZ66,(MATCH(EP66,AQ66:BZ66,10)+1))," en el Mapa de riesgos de ",A66))</f>
        <v>Ajuste en Identificación del riesgo en el Mapa de riesgos de Gestión Estratégica de Comunicación e Información</v>
      </c>
      <c r="EU66" s="170" t="str">
        <f>IF(ET66="","",CONCATENATE("Solicitud de cambio realizada y aprobada por la ",L66," a través del Aplicativo DARUMA"))</f>
        <v>Solicitud de cambio realizada y aprobada por la Oficina Consejería de Comunicaciones a través del Aplicativo DARUMA</v>
      </c>
    </row>
    <row r="67" spans="1:151" ht="399.95" customHeight="1" x14ac:dyDescent="0.2">
      <c r="A67" s="206" t="s">
        <v>276</v>
      </c>
      <c r="B67" s="185" t="s">
        <v>1441</v>
      </c>
      <c r="C67" s="185" t="s">
        <v>1442</v>
      </c>
      <c r="D67" s="206" t="s">
        <v>1443</v>
      </c>
      <c r="E67" s="207" t="s">
        <v>1260</v>
      </c>
      <c r="F67" s="185" t="s">
        <v>1681</v>
      </c>
      <c r="G67" s="207">
        <v>171</v>
      </c>
      <c r="H67" s="207" t="s">
        <v>1844</v>
      </c>
      <c r="I67" s="176" t="s">
        <v>978</v>
      </c>
      <c r="J67" s="206" t="s">
        <v>35</v>
      </c>
      <c r="K67" s="207" t="s">
        <v>365</v>
      </c>
      <c r="L67" s="185" t="s">
        <v>257</v>
      </c>
      <c r="M67" s="191" t="s">
        <v>979</v>
      </c>
      <c r="N67" s="185" t="s">
        <v>980</v>
      </c>
      <c r="O67" s="185" t="s">
        <v>981</v>
      </c>
      <c r="P67" s="185" t="s">
        <v>1444</v>
      </c>
      <c r="Q67" s="185" t="s">
        <v>332</v>
      </c>
      <c r="R67" s="185" t="s">
        <v>359</v>
      </c>
      <c r="S67" s="185" t="s">
        <v>1638</v>
      </c>
      <c r="T67" s="185" t="s">
        <v>360</v>
      </c>
      <c r="U67" s="208" t="s">
        <v>314</v>
      </c>
      <c r="V67" s="209">
        <v>0.4</v>
      </c>
      <c r="W67" s="208" t="s">
        <v>101</v>
      </c>
      <c r="X67" s="209">
        <v>0.6</v>
      </c>
      <c r="Y67" s="66" t="s">
        <v>84</v>
      </c>
      <c r="Z67" s="185" t="s">
        <v>982</v>
      </c>
      <c r="AA67" s="208" t="s">
        <v>316</v>
      </c>
      <c r="AB67" s="213">
        <v>7.0559999999999984E-2</v>
      </c>
      <c r="AC67" s="208" t="s">
        <v>121</v>
      </c>
      <c r="AD67" s="213">
        <v>0.25312499999999999</v>
      </c>
      <c r="AE67" s="66" t="s">
        <v>271</v>
      </c>
      <c r="AF67" s="185" t="s">
        <v>1954</v>
      </c>
      <c r="AG67" s="206" t="s">
        <v>337</v>
      </c>
      <c r="AH67" s="185" t="s">
        <v>1973</v>
      </c>
      <c r="AI67" s="185" t="s">
        <v>1973</v>
      </c>
      <c r="AJ67" s="185" t="s">
        <v>1973</v>
      </c>
      <c r="AK67" s="185" t="s">
        <v>1973</v>
      </c>
      <c r="AL67" s="185" t="s">
        <v>1973</v>
      </c>
      <c r="AM67" s="185" t="s">
        <v>1973</v>
      </c>
      <c r="AN67" s="185" t="s">
        <v>983</v>
      </c>
      <c r="AO67" s="185" t="s">
        <v>1445</v>
      </c>
      <c r="AP67" s="185" t="s">
        <v>984</v>
      </c>
      <c r="AQ67" s="186">
        <v>43350</v>
      </c>
      <c r="AR67" s="187" t="s">
        <v>338</v>
      </c>
      <c r="AS67" s="188" t="s">
        <v>405</v>
      </c>
      <c r="AT67" s="189">
        <v>43593</v>
      </c>
      <c r="AU67" s="190" t="s">
        <v>433</v>
      </c>
      <c r="AV67" s="191" t="s">
        <v>985</v>
      </c>
      <c r="AW67" s="189">
        <v>43892</v>
      </c>
      <c r="AX67" s="187" t="s">
        <v>635</v>
      </c>
      <c r="AY67" s="188" t="s">
        <v>986</v>
      </c>
      <c r="AZ67" s="189">
        <v>44245</v>
      </c>
      <c r="BA67" s="190" t="s">
        <v>344</v>
      </c>
      <c r="BB67" s="191" t="s">
        <v>987</v>
      </c>
      <c r="BC67" s="189">
        <v>44449</v>
      </c>
      <c r="BD67" s="187" t="s">
        <v>552</v>
      </c>
      <c r="BE67" s="188" t="s">
        <v>988</v>
      </c>
      <c r="BF67" s="189">
        <v>44532</v>
      </c>
      <c r="BG67" s="190" t="s">
        <v>338</v>
      </c>
      <c r="BH67" s="191" t="s">
        <v>989</v>
      </c>
      <c r="BI67" s="189">
        <v>44907</v>
      </c>
      <c r="BJ67" s="187" t="s">
        <v>344</v>
      </c>
      <c r="BK67" s="188" t="s">
        <v>1446</v>
      </c>
      <c r="BL67" s="189">
        <v>45103</v>
      </c>
      <c r="BM67" s="190" t="s">
        <v>1955</v>
      </c>
      <c r="BN67" s="191" t="s">
        <v>1956</v>
      </c>
      <c r="BO67" s="189" t="s">
        <v>352</v>
      </c>
      <c r="BP67" s="187" t="s">
        <v>353</v>
      </c>
      <c r="BQ67" s="188" t="s">
        <v>352</v>
      </c>
      <c r="BR67" s="189" t="s">
        <v>352</v>
      </c>
      <c r="BS67" s="190" t="s">
        <v>353</v>
      </c>
      <c r="BT67" s="191" t="s">
        <v>352</v>
      </c>
      <c r="BU67" s="189" t="s">
        <v>352</v>
      </c>
      <c r="BV67" s="187" t="s">
        <v>353</v>
      </c>
      <c r="BW67" s="188" t="s">
        <v>352</v>
      </c>
      <c r="BX67" s="189" t="s">
        <v>352</v>
      </c>
      <c r="BY67" s="190" t="s">
        <v>353</v>
      </c>
      <c r="BZ67" s="192" t="s">
        <v>352</v>
      </c>
      <c r="CA67" s="2">
        <f>COUNTBLANK(A67:BZ67)</f>
        <v>8</v>
      </c>
      <c r="CB67" s="51" t="s">
        <v>1879</v>
      </c>
      <c r="CC67" s="51" t="s">
        <v>1772</v>
      </c>
      <c r="CD67" s="51" t="s">
        <v>1661</v>
      </c>
      <c r="CE67" s="51" t="s">
        <v>1649</v>
      </c>
      <c r="CF67" s="51" t="s">
        <v>1647</v>
      </c>
      <c r="CG67" s="51" t="s">
        <v>1647</v>
      </c>
      <c r="CH67" s="51" t="s">
        <v>1670</v>
      </c>
      <c r="CI67" s="51" t="s">
        <v>1647</v>
      </c>
      <c r="CJ67" s="51" t="s">
        <v>1675</v>
      </c>
      <c r="CK67" s="51" t="s">
        <v>1682</v>
      </c>
      <c r="CL67" s="51" t="s">
        <v>1675</v>
      </c>
      <c r="CM67" s="51" t="s">
        <v>1675</v>
      </c>
      <c r="CN67" s="51" t="s">
        <v>1675</v>
      </c>
      <c r="CO67" s="51" t="s">
        <v>1675</v>
      </c>
      <c r="CP67" s="51" t="s">
        <v>1675</v>
      </c>
      <c r="CQ67" s="51" t="s">
        <v>1675</v>
      </c>
      <c r="CR67" s="51" t="s">
        <v>1734</v>
      </c>
      <c r="CS67" s="51" t="s">
        <v>1675</v>
      </c>
      <c r="CT67" s="51" t="s">
        <v>1675</v>
      </c>
      <c r="CU67" s="51" t="s">
        <v>1675</v>
      </c>
      <c r="CV67" s="51" t="s">
        <v>1675</v>
      </c>
      <c r="CW67" s="51" t="s">
        <v>1675</v>
      </c>
      <c r="CX67" s="51" t="s">
        <v>1675</v>
      </c>
      <c r="CZ67" s="174" t="str">
        <f>J67</f>
        <v>Gestión de procesos</v>
      </c>
      <c r="DA67" s="276" t="str">
        <f>I67</f>
        <v xml:space="preserve">Posibilidad de afectación reputacional por hallazgos y sanciones impuestas por órganos de control, debido a errores (fallas o deficiencias) en el registro adecuado y oportuno de los hechos económicos de la entidad </v>
      </c>
      <c r="DB67" s="276"/>
      <c r="DC67" s="276"/>
      <c r="DD67" s="276"/>
      <c r="DE67" s="276"/>
      <c r="DF67" s="276"/>
      <c r="DG67" s="276"/>
      <c r="DH67" s="174" t="str">
        <f>Y67</f>
        <v>Moderado</v>
      </c>
      <c r="DI67" s="174" t="str">
        <f t="shared" si="13"/>
        <v>Bajo</v>
      </c>
      <c r="DK67" s="170" t="e">
        <f>SUM(LEN(#REF!)-LEN(SUBSTITUTE(#REF!,"- Preventivo","")))/LEN("- Preventivo")</f>
        <v>#REF!</v>
      </c>
      <c r="DL67" s="170" t="e">
        <f>SUMIFS($DK$12:$DK$99,$A$12:$A$99,A67)</f>
        <v>#REF!</v>
      </c>
      <c r="DM67" s="170" t="e">
        <f>SUM(LEN(#REF!)-LEN(SUBSTITUTE(#REF!,"- Detectivo","")))/LEN("- Detectivo")</f>
        <v>#REF!</v>
      </c>
      <c r="DN67" s="170" t="e">
        <f>SUMIFS($DM$12:$DM$99,$A$12:$A$99,A67)</f>
        <v>#REF!</v>
      </c>
      <c r="DO67" s="170" t="e">
        <f>SUM(LEN(#REF!)-LEN(SUBSTITUTE(#REF!,"- Correctivo","")))/LEN("- Correctivo")</f>
        <v>#REF!</v>
      </c>
      <c r="DP67" s="170" t="e">
        <f>SUMIFS($DO$12:$DO$99,$A$12:$A$99,A67)</f>
        <v>#REF!</v>
      </c>
      <c r="DQ67" s="170" t="e">
        <f t="shared" si="5"/>
        <v>#REF!</v>
      </c>
      <c r="DR67" s="170" t="e">
        <f>SUMIFS($DQ$12:$DQ$99,$A$12:$A$99,A67)</f>
        <v>#REF!</v>
      </c>
      <c r="DS67" s="170" t="e">
        <f>SUM(LEN(#REF!)-LEN(SUBSTITUTE(#REF!,"- Documentado","")))/LEN("- Documentado")</f>
        <v>#REF!</v>
      </c>
      <c r="DT67" s="170" t="e">
        <f>SUM(LEN(#REF!)-LEN(SUBSTITUTE(#REF!,"- Documentado","")))/LEN("- Documentado")</f>
        <v>#REF!</v>
      </c>
      <c r="DU67" s="170" t="e">
        <f>SUMIFS($DS$12:$DS$99,$A$12:$A$99,A67)+SUMIFS($DT$12:$DT$99,$A$12:$A$99,A67)</f>
        <v>#REF!</v>
      </c>
      <c r="DV67" s="170" t="e">
        <f>SUM(LEN(#REF!)-LEN(SUBSTITUTE(#REF!,"- Continua","")))/LEN("- Continua")</f>
        <v>#REF!</v>
      </c>
      <c r="DW67" s="170" t="e">
        <f>SUM(LEN(#REF!)-LEN(SUBSTITUTE(#REF!,"- Continua","")))/LEN("- Continua")</f>
        <v>#REF!</v>
      </c>
      <c r="DX67" s="170" t="e">
        <f>SUMIFS($DV$12:$DV$99,$A$12:$A$99,A67)+SUMIFS($DW$12:$DW$99,$A$12:$A$99,A67)</f>
        <v>#REF!</v>
      </c>
      <c r="DY67" s="170" t="e">
        <f>SUM(LEN(#REF!)-LEN(SUBSTITUTE(#REF!,"- Con registro","")))/LEN("- Con registro")</f>
        <v>#REF!</v>
      </c>
      <c r="DZ67" s="170" t="e">
        <f>SUM(LEN(#REF!)-LEN(SUBSTITUTE(#REF!,"- Con registro","")))/LEN("- Con registro")</f>
        <v>#REF!</v>
      </c>
      <c r="EA67" s="170" t="e">
        <f>SUMIFS($DY$12:$DY$99,$A$12:$A$99,A67)+SUMIFS($DZ$12:$DZ$99,$A$12:$A$99,A67)</f>
        <v>#REF!</v>
      </c>
      <c r="EB67" s="173" t="e">
        <f t="shared" si="6"/>
        <v>#REF!</v>
      </c>
      <c r="EC67" s="173" t="e">
        <f t="shared" si="7"/>
        <v>#REF!</v>
      </c>
      <c r="ED67" s="215" t="e">
        <f t="shared" si="8"/>
        <v>#REF!</v>
      </c>
      <c r="EE67" s="277" t="e">
        <f t="shared" si="9"/>
        <v>#REF!</v>
      </c>
      <c r="EF67" s="277"/>
      <c r="EG67" s="277"/>
      <c r="EH67" s="277"/>
      <c r="EI67" s="277"/>
      <c r="EJ67" s="277"/>
      <c r="EK67" s="277"/>
      <c r="EL67" s="277"/>
      <c r="EM67" s="277"/>
      <c r="EN67" s="277"/>
      <c r="EP67" s="201" t="str">
        <f t="shared" si="10"/>
        <v/>
      </c>
      <c r="EQ67" s="202" t="str">
        <f t="shared" si="11"/>
        <v/>
      </c>
      <c r="ER67" s="170" t="str">
        <f t="shared" si="12"/>
        <v/>
      </c>
      <c r="ES67" s="170" t="str">
        <f>IF(ER67="","",CONCATENATE("ID_",G67,": ",I67))</f>
        <v/>
      </c>
      <c r="ET67" s="170" t="str">
        <f>IF(ES67="","",CONCATENATE("Ajuste en ",VLOOKUP(EP67,AQ67:BZ67,(MATCH(EP67,AQ67:BZ67,10)+1))," en el Mapa de riesgos de ",A67))</f>
        <v/>
      </c>
      <c r="EU67" s="170" t="str">
        <f>IF(ET67="","",CONCATENATE("Solicitud de cambio realizada y aprobada por la ",L67," a través del Aplicativo DARUMA"))</f>
        <v/>
      </c>
    </row>
    <row r="68" spans="1:151" ht="399.95" customHeight="1" x14ac:dyDescent="0.2">
      <c r="A68" s="206" t="s">
        <v>276</v>
      </c>
      <c r="B68" s="185" t="s">
        <v>1441</v>
      </c>
      <c r="C68" s="185" t="s">
        <v>1442</v>
      </c>
      <c r="D68" s="206" t="s">
        <v>1443</v>
      </c>
      <c r="E68" s="207" t="s">
        <v>1260</v>
      </c>
      <c r="F68" s="185" t="s">
        <v>1681</v>
      </c>
      <c r="G68" s="207">
        <v>172</v>
      </c>
      <c r="H68" s="207" t="s">
        <v>1845</v>
      </c>
      <c r="I68" s="176" t="s">
        <v>990</v>
      </c>
      <c r="J68" s="206" t="s">
        <v>35</v>
      </c>
      <c r="K68" s="207" t="s">
        <v>365</v>
      </c>
      <c r="L68" s="185" t="s">
        <v>257</v>
      </c>
      <c r="M68" s="191" t="s">
        <v>991</v>
      </c>
      <c r="N68" s="185" t="s">
        <v>992</v>
      </c>
      <c r="O68" s="185" t="s">
        <v>993</v>
      </c>
      <c r="P68" s="185" t="s">
        <v>1444</v>
      </c>
      <c r="Q68" s="185" t="s">
        <v>332</v>
      </c>
      <c r="R68" s="185" t="s">
        <v>359</v>
      </c>
      <c r="S68" s="185" t="s">
        <v>1638</v>
      </c>
      <c r="T68" s="185" t="s">
        <v>360</v>
      </c>
      <c r="U68" s="208" t="s">
        <v>314</v>
      </c>
      <c r="V68" s="209">
        <v>0.4</v>
      </c>
      <c r="W68" s="208" t="s">
        <v>77</v>
      </c>
      <c r="X68" s="209">
        <v>0.8</v>
      </c>
      <c r="Y68" s="66" t="s">
        <v>272</v>
      </c>
      <c r="Z68" s="185" t="s">
        <v>994</v>
      </c>
      <c r="AA68" s="208" t="s">
        <v>316</v>
      </c>
      <c r="AB68" s="213">
        <v>2.5401599999999996E-2</v>
      </c>
      <c r="AC68" s="208" t="s">
        <v>121</v>
      </c>
      <c r="AD68" s="213">
        <v>0.33750000000000002</v>
      </c>
      <c r="AE68" s="66" t="s">
        <v>271</v>
      </c>
      <c r="AF68" s="185" t="s">
        <v>371</v>
      </c>
      <c r="AG68" s="206" t="s">
        <v>337</v>
      </c>
      <c r="AH68" s="185" t="s">
        <v>1973</v>
      </c>
      <c r="AI68" s="185" t="s">
        <v>1973</v>
      </c>
      <c r="AJ68" s="185" t="s">
        <v>1973</v>
      </c>
      <c r="AK68" s="185" t="s">
        <v>1973</v>
      </c>
      <c r="AL68" s="185" t="s">
        <v>1973</v>
      </c>
      <c r="AM68" s="185" t="s">
        <v>1973</v>
      </c>
      <c r="AN68" s="185" t="s">
        <v>995</v>
      </c>
      <c r="AO68" s="185" t="s">
        <v>1447</v>
      </c>
      <c r="AP68" s="185" t="s">
        <v>996</v>
      </c>
      <c r="AQ68" s="186">
        <v>43350</v>
      </c>
      <c r="AR68" s="187" t="s">
        <v>338</v>
      </c>
      <c r="AS68" s="188" t="s">
        <v>405</v>
      </c>
      <c r="AT68" s="189">
        <v>43593</v>
      </c>
      <c r="AU68" s="190" t="s">
        <v>433</v>
      </c>
      <c r="AV68" s="191" t="s">
        <v>985</v>
      </c>
      <c r="AW68" s="189">
        <v>43892</v>
      </c>
      <c r="AX68" s="187" t="s">
        <v>635</v>
      </c>
      <c r="AY68" s="188" t="s">
        <v>997</v>
      </c>
      <c r="AZ68" s="189">
        <v>44245</v>
      </c>
      <c r="BA68" s="190" t="s">
        <v>344</v>
      </c>
      <c r="BB68" s="191" t="s">
        <v>987</v>
      </c>
      <c r="BC68" s="189">
        <v>44449</v>
      </c>
      <c r="BD68" s="187" t="s">
        <v>346</v>
      </c>
      <c r="BE68" s="188" t="s">
        <v>988</v>
      </c>
      <c r="BF68" s="189">
        <v>44532</v>
      </c>
      <c r="BG68" s="190" t="s">
        <v>338</v>
      </c>
      <c r="BH68" s="191" t="s">
        <v>989</v>
      </c>
      <c r="BI68" s="189">
        <v>44907</v>
      </c>
      <c r="BJ68" s="187" t="s">
        <v>344</v>
      </c>
      <c r="BK68" s="188" t="s">
        <v>1446</v>
      </c>
      <c r="BL68" s="189" t="s">
        <v>352</v>
      </c>
      <c r="BM68" s="190" t="s">
        <v>353</v>
      </c>
      <c r="BN68" s="191" t="s">
        <v>352</v>
      </c>
      <c r="BO68" s="189" t="s">
        <v>352</v>
      </c>
      <c r="BP68" s="187" t="s">
        <v>353</v>
      </c>
      <c r="BQ68" s="188" t="s">
        <v>352</v>
      </c>
      <c r="BR68" s="189" t="s">
        <v>352</v>
      </c>
      <c r="BS68" s="190" t="s">
        <v>353</v>
      </c>
      <c r="BT68" s="191" t="s">
        <v>352</v>
      </c>
      <c r="BU68" s="189" t="s">
        <v>352</v>
      </c>
      <c r="BV68" s="187" t="s">
        <v>353</v>
      </c>
      <c r="BW68" s="188" t="s">
        <v>352</v>
      </c>
      <c r="BX68" s="189" t="s">
        <v>352</v>
      </c>
      <c r="BY68" s="190" t="s">
        <v>353</v>
      </c>
      <c r="BZ68" s="192" t="s">
        <v>352</v>
      </c>
      <c r="CA68" s="2">
        <f>COUNTBLANK(A68:BZ68)</f>
        <v>10</v>
      </c>
      <c r="CB68" s="51" t="s">
        <v>1879</v>
      </c>
      <c r="CC68" s="51" t="s">
        <v>1772</v>
      </c>
      <c r="CD68" s="51" t="s">
        <v>1661</v>
      </c>
      <c r="CE68" s="51" t="s">
        <v>1649</v>
      </c>
      <c r="CF68" s="51" t="s">
        <v>1647</v>
      </c>
      <c r="CG68" s="51" t="s">
        <v>1647</v>
      </c>
      <c r="CH68" s="51" t="s">
        <v>1670</v>
      </c>
      <c r="CI68" s="51" t="s">
        <v>1647</v>
      </c>
      <c r="CJ68" s="51" t="s">
        <v>1675</v>
      </c>
      <c r="CK68" s="51" t="s">
        <v>1682</v>
      </c>
      <c r="CL68" s="51" t="s">
        <v>1675</v>
      </c>
      <c r="CM68" s="51" t="s">
        <v>1675</v>
      </c>
      <c r="CN68" s="51" t="s">
        <v>1675</v>
      </c>
      <c r="CO68" s="51" t="s">
        <v>1675</v>
      </c>
      <c r="CP68" s="51" t="s">
        <v>1675</v>
      </c>
      <c r="CQ68" s="51" t="s">
        <v>1675</v>
      </c>
      <c r="CR68" s="51" t="s">
        <v>1734</v>
      </c>
      <c r="CS68" s="51" t="s">
        <v>1675</v>
      </c>
      <c r="CT68" s="51" t="s">
        <v>1675</v>
      </c>
      <c r="CU68" s="51" t="s">
        <v>1675</v>
      </c>
      <c r="CV68" s="51" t="s">
        <v>1675</v>
      </c>
      <c r="CW68" s="51" t="s">
        <v>1675</v>
      </c>
      <c r="CX68" s="51" t="s">
        <v>1675</v>
      </c>
      <c r="CZ68" s="174" t="str">
        <f>J68</f>
        <v>Gestión de procesos</v>
      </c>
      <c r="DA68" s="276" t="str">
        <f>I68</f>
        <v xml:space="preserve">Posibilidad de afectación reputacional por  hallazgos y sanciones impuestas por órganos de control  y la secretaria distrital de hacienda, debido a incumplimiento parcial de compromisos en la presentación de Estados Financieros </v>
      </c>
      <c r="DB68" s="276"/>
      <c r="DC68" s="276"/>
      <c r="DD68" s="276"/>
      <c r="DE68" s="276"/>
      <c r="DF68" s="276"/>
      <c r="DG68" s="276"/>
      <c r="DH68" s="174" t="str">
        <f>Y68</f>
        <v>Alto</v>
      </c>
      <c r="DI68" s="174" t="str">
        <f t="shared" si="13"/>
        <v>Bajo</v>
      </c>
      <c r="DK68" s="170" t="e">
        <f>SUM(LEN(#REF!)-LEN(SUBSTITUTE(#REF!,"- Preventivo","")))/LEN("- Preventivo")</f>
        <v>#REF!</v>
      </c>
      <c r="DL68" s="170" t="e">
        <f>SUMIFS($DK$12:$DK$99,$A$12:$A$99,A68)</f>
        <v>#REF!</v>
      </c>
      <c r="DM68" s="170" t="e">
        <f>SUM(LEN(#REF!)-LEN(SUBSTITUTE(#REF!,"- Detectivo","")))/LEN("- Detectivo")</f>
        <v>#REF!</v>
      </c>
      <c r="DN68" s="170" t="e">
        <f>SUMIFS($DM$12:$DM$99,$A$12:$A$99,A68)</f>
        <v>#REF!</v>
      </c>
      <c r="DO68" s="170" t="e">
        <f>SUM(LEN(#REF!)-LEN(SUBSTITUTE(#REF!,"- Correctivo","")))/LEN("- Correctivo")</f>
        <v>#REF!</v>
      </c>
      <c r="DP68" s="170" t="e">
        <f>SUMIFS($DO$12:$DO$99,$A$12:$A$99,A68)</f>
        <v>#REF!</v>
      </c>
      <c r="DQ68" s="170" t="e">
        <f t="shared" si="5"/>
        <v>#REF!</v>
      </c>
      <c r="DR68" s="170" t="e">
        <f>SUMIFS($DQ$12:$DQ$99,$A$12:$A$99,A68)</f>
        <v>#REF!</v>
      </c>
      <c r="DS68" s="170" t="e">
        <f>SUM(LEN(#REF!)-LEN(SUBSTITUTE(#REF!,"- Documentado","")))/LEN("- Documentado")</f>
        <v>#REF!</v>
      </c>
      <c r="DT68" s="170" t="e">
        <f>SUM(LEN(#REF!)-LEN(SUBSTITUTE(#REF!,"- Documentado","")))/LEN("- Documentado")</f>
        <v>#REF!</v>
      </c>
      <c r="DU68" s="170" t="e">
        <f>SUMIFS($DS$12:$DS$99,$A$12:$A$99,A68)+SUMIFS($DT$12:$DT$99,$A$12:$A$99,A68)</f>
        <v>#REF!</v>
      </c>
      <c r="DV68" s="170" t="e">
        <f>SUM(LEN(#REF!)-LEN(SUBSTITUTE(#REF!,"- Continua","")))/LEN("- Continua")</f>
        <v>#REF!</v>
      </c>
      <c r="DW68" s="170" t="e">
        <f>SUM(LEN(#REF!)-LEN(SUBSTITUTE(#REF!,"- Continua","")))/LEN("- Continua")</f>
        <v>#REF!</v>
      </c>
      <c r="DX68" s="170" t="e">
        <f>SUMIFS($DV$12:$DV$99,$A$12:$A$99,A68)+SUMIFS($DW$12:$DW$99,$A$12:$A$99,A68)</f>
        <v>#REF!</v>
      </c>
      <c r="DY68" s="170" t="e">
        <f>SUM(LEN(#REF!)-LEN(SUBSTITUTE(#REF!,"- Con registro","")))/LEN("- Con registro")</f>
        <v>#REF!</v>
      </c>
      <c r="DZ68" s="170" t="e">
        <f>SUM(LEN(#REF!)-LEN(SUBSTITUTE(#REF!,"- Con registro","")))/LEN("- Con registro")</f>
        <v>#REF!</v>
      </c>
      <c r="EA68" s="170" t="e">
        <f>SUMIFS($DY$12:$DY$99,$A$12:$A$99,A68)+SUMIFS($DZ$12:$DZ$99,$A$12:$A$99,A68)</f>
        <v>#REF!</v>
      </c>
      <c r="EB68" s="173" t="e">
        <f t="shared" si="6"/>
        <v>#REF!</v>
      </c>
      <c r="EC68" s="173" t="e">
        <f t="shared" si="7"/>
        <v>#REF!</v>
      </c>
      <c r="ED68" s="215" t="e">
        <f t="shared" si="8"/>
        <v>#REF!</v>
      </c>
      <c r="EE68" s="277" t="e">
        <f t="shared" si="9"/>
        <v>#REF!</v>
      </c>
      <c r="EF68" s="277"/>
      <c r="EG68" s="277"/>
      <c r="EH68" s="277"/>
      <c r="EI68" s="277"/>
      <c r="EJ68" s="277"/>
      <c r="EK68" s="277"/>
      <c r="EL68" s="277"/>
      <c r="EM68" s="277"/>
      <c r="EN68" s="277"/>
      <c r="EP68" s="201" t="str">
        <f t="shared" si="10"/>
        <v/>
      </c>
      <c r="EQ68" s="202" t="str">
        <f t="shared" si="11"/>
        <v/>
      </c>
      <c r="ER68" s="170" t="str">
        <f t="shared" si="12"/>
        <v/>
      </c>
      <c r="ES68" s="170" t="str">
        <f>IF(ER68="","",CONCATENATE("ID_",G68,": ",I68))</f>
        <v/>
      </c>
      <c r="ET68" s="170" t="str">
        <f>IF(ES68="","",CONCATENATE("Ajuste en ",VLOOKUP(EP68,AQ68:BZ68,(MATCH(EP68,AQ68:BZ68,10)+1))," en el Mapa de riesgos de ",A68))</f>
        <v/>
      </c>
      <c r="EU68" s="170" t="str">
        <f>IF(ET68="","",CONCATENATE("Solicitud de cambio realizada y aprobada por la ",L68," a través del Aplicativo DARUMA"))</f>
        <v/>
      </c>
    </row>
    <row r="69" spans="1:151" ht="399.95" customHeight="1" x14ac:dyDescent="0.2">
      <c r="A69" s="206" t="s">
        <v>276</v>
      </c>
      <c r="B69" s="185" t="s">
        <v>1441</v>
      </c>
      <c r="C69" s="185" t="s">
        <v>1442</v>
      </c>
      <c r="D69" s="206" t="s">
        <v>1443</v>
      </c>
      <c r="E69" s="207" t="s">
        <v>1260</v>
      </c>
      <c r="F69" s="185" t="s">
        <v>1683</v>
      </c>
      <c r="G69" s="207">
        <v>173</v>
      </c>
      <c r="H69" s="207" t="s">
        <v>1846</v>
      </c>
      <c r="I69" s="176" t="s">
        <v>998</v>
      </c>
      <c r="J69" s="206" t="s">
        <v>35</v>
      </c>
      <c r="K69" s="207" t="s">
        <v>365</v>
      </c>
      <c r="L69" s="185" t="s">
        <v>257</v>
      </c>
      <c r="M69" s="191" t="s">
        <v>999</v>
      </c>
      <c r="N69" s="210" t="s">
        <v>1678</v>
      </c>
      <c r="O69" s="185" t="s">
        <v>1000</v>
      </c>
      <c r="P69" s="185" t="s">
        <v>1444</v>
      </c>
      <c r="Q69" s="185" t="s">
        <v>332</v>
      </c>
      <c r="R69" s="185" t="s">
        <v>369</v>
      </c>
      <c r="S69" s="185" t="s">
        <v>1638</v>
      </c>
      <c r="T69" s="185" t="s">
        <v>360</v>
      </c>
      <c r="U69" s="208" t="s">
        <v>319</v>
      </c>
      <c r="V69" s="209">
        <v>1</v>
      </c>
      <c r="W69" s="208" t="s">
        <v>101</v>
      </c>
      <c r="X69" s="209">
        <v>0.6</v>
      </c>
      <c r="Y69" s="66" t="s">
        <v>272</v>
      </c>
      <c r="Z69" s="185" t="s">
        <v>1001</v>
      </c>
      <c r="AA69" s="208" t="s">
        <v>316</v>
      </c>
      <c r="AB69" s="213">
        <v>7.4088000000000001E-2</v>
      </c>
      <c r="AC69" s="208" t="s">
        <v>121</v>
      </c>
      <c r="AD69" s="213">
        <v>0.33749999999999997</v>
      </c>
      <c r="AE69" s="66" t="s">
        <v>271</v>
      </c>
      <c r="AF69" s="185" t="s">
        <v>1954</v>
      </c>
      <c r="AG69" s="206" t="s">
        <v>337</v>
      </c>
      <c r="AH69" s="185" t="s">
        <v>1973</v>
      </c>
      <c r="AI69" s="185" t="s">
        <v>1973</v>
      </c>
      <c r="AJ69" s="185" t="s">
        <v>1973</v>
      </c>
      <c r="AK69" s="185" t="s">
        <v>1973</v>
      </c>
      <c r="AL69" s="185" t="s">
        <v>1973</v>
      </c>
      <c r="AM69" s="185" t="s">
        <v>1973</v>
      </c>
      <c r="AN69" s="185" t="s">
        <v>1002</v>
      </c>
      <c r="AO69" s="185" t="s">
        <v>1448</v>
      </c>
      <c r="AP69" s="185" t="s">
        <v>1003</v>
      </c>
      <c r="AQ69" s="189">
        <v>43584</v>
      </c>
      <c r="AR69" s="190" t="s">
        <v>433</v>
      </c>
      <c r="AS69" s="191" t="s">
        <v>985</v>
      </c>
      <c r="AT69" s="189">
        <v>43766</v>
      </c>
      <c r="AU69" s="187" t="s">
        <v>574</v>
      </c>
      <c r="AV69" s="188" t="s">
        <v>1004</v>
      </c>
      <c r="AW69" s="189">
        <v>43892</v>
      </c>
      <c r="AX69" s="190" t="s">
        <v>649</v>
      </c>
      <c r="AY69" s="191" t="s">
        <v>1005</v>
      </c>
      <c r="AZ69" s="189">
        <v>44167</v>
      </c>
      <c r="BA69" s="187" t="s">
        <v>575</v>
      </c>
      <c r="BB69" s="188" t="s">
        <v>1006</v>
      </c>
      <c r="BC69" s="189">
        <v>44245</v>
      </c>
      <c r="BD69" s="190" t="s">
        <v>397</v>
      </c>
      <c r="BE69" s="191" t="s">
        <v>1007</v>
      </c>
      <c r="BF69" s="189">
        <v>44319</v>
      </c>
      <c r="BG69" s="187" t="s">
        <v>465</v>
      </c>
      <c r="BH69" s="188" t="s">
        <v>1008</v>
      </c>
      <c r="BI69" s="189">
        <v>44392</v>
      </c>
      <c r="BJ69" s="190" t="s">
        <v>465</v>
      </c>
      <c r="BK69" s="191" t="s">
        <v>1008</v>
      </c>
      <c r="BL69" s="189">
        <v>44449</v>
      </c>
      <c r="BM69" s="187" t="s">
        <v>1009</v>
      </c>
      <c r="BN69" s="188" t="s">
        <v>1010</v>
      </c>
      <c r="BO69" s="189">
        <v>44532</v>
      </c>
      <c r="BP69" s="190" t="s">
        <v>338</v>
      </c>
      <c r="BQ69" s="191" t="s">
        <v>989</v>
      </c>
      <c r="BR69" s="189">
        <v>44887</v>
      </c>
      <c r="BS69" s="187" t="s">
        <v>346</v>
      </c>
      <c r="BT69" s="188" t="s">
        <v>1636</v>
      </c>
      <c r="BU69" s="189">
        <v>44907</v>
      </c>
      <c r="BV69" s="190" t="s">
        <v>344</v>
      </c>
      <c r="BW69" s="193" t="s">
        <v>1449</v>
      </c>
      <c r="BX69" s="189">
        <v>45103</v>
      </c>
      <c r="BY69" s="190" t="s">
        <v>1955</v>
      </c>
      <c r="BZ69" s="191" t="s">
        <v>1959</v>
      </c>
      <c r="CA69" s="2">
        <f>COUNTBLANK(A69:BZ69)</f>
        <v>0</v>
      </c>
      <c r="CB69" s="51" t="s">
        <v>1879</v>
      </c>
      <c r="CC69" s="51" t="s">
        <v>1772</v>
      </c>
      <c r="CD69" s="51" t="s">
        <v>1661</v>
      </c>
      <c r="CE69" s="51" t="s">
        <v>1649</v>
      </c>
      <c r="CF69" s="51" t="s">
        <v>1647</v>
      </c>
      <c r="CG69" s="51" t="s">
        <v>1647</v>
      </c>
      <c r="CH69" s="51" t="s">
        <v>1670</v>
      </c>
      <c r="CI69" s="51" t="s">
        <v>1647</v>
      </c>
      <c r="CJ69" s="51" t="s">
        <v>1679</v>
      </c>
      <c r="CK69" s="51" t="s">
        <v>1682</v>
      </c>
      <c r="CL69" s="51" t="s">
        <v>1675</v>
      </c>
      <c r="CM69" s="51" t="s">
        <v>1675</v>
      </c>
      <c r="CN69" s="51" t="s">
        <v>1675</v>
      </c>
      <c r="CO69" s="51" t="s">
        <v>1675</v>
      </c>
      <c r="CP69" s="51" t="s">
        <v>1675</v>
      </c>
      <c r="CQ69" s="51" t="s">
        <v>1675</v>
      </c>
      <c r="CR69" s="51" t="s">
        <v>1734</v>
      </c>
      <c r="CS69" s="51" t="s">
        <v>1675</v>
      </c>
      <c r="CT69" s="51" t="s">
        <v>1675</v>
      </c>
      <c r="CU69" s="51" t="s">
        <v>1675</v>
      </c>
      <c r="CV69" s="51" t="s">
        <v>1675</v>
      </c>
      <c r="CW69" s="51" t="s">
        <v>1675</v>
      </c>
      <c r="CX69" s="51" t="s">
        <v>1675</v>
      </c>
      <c r="CZ69" s="174" t="str">
        <f>J69</f>
        <v>Gestión de procesos</v>
      </c>
      <c r="DA69" s="276" t="str">
        <f>I69</f>
        <v>Posibilidad de afectación reputacional por  hallazgos y sanciones impuestas por órganos de control, debido a errores (fallas o deficiencias) al gestionar los Certificados de Disponibilidad Presupuestal y de Registro Presupuestal</v>
      </c>
      <c r="DB69" s="276"/>
      <c r="DC69" s="276"/>
      <c r="DD69" s="276"/>
      <c r="DE69" s="276"/>
      <c r="DF69" s="276"/>
      <c r="DG69" s="276"/>
      <c r="DH69" s="174" t="str">
        <f>Y69</f>
        <v>Alto</v>
      </c>
      <c r="DI69" s="174" t="str">
        <f t="shared" si="13"/>
        <v>Bajo</v>
      </c>
      <c r="DK69" s="170" t="e">
        <f>SUM(LEN(#REF!)-LEN(SUBSTITUTE(#REF!,"- Preventivo","")))/LEN("- Preventivo")</f>
        <v>#REF!</v>
      </c>
      <c r="DL69" s="170" t="e">
        <f>SUMIFS($DK$12:$DK$99,$A$12:$A$99,A69)</f>
        <v>#REF!</v>
      </c>
      <c r="DM69" s="170" t="e">
        <f>SUM(LEN(#REF!)-LEN(SUBSTITUTE(#REF!,"- Detectivo","")))/LEN("- Detectivo")</f>
        <v>#REF!</v>
      </c>
      <c r="DN69" s="170" t="e">
        <f>SUMIFS($DM$12:$DM$99,$A$12:$A$99,A69)</f>
        <v>#REF!</v>
      </c>
      <c r="DO69" s="170" t="e">
        <f>SUM(LEN(#REF!)-LEN(SUBSTITUTE(#REF!,"- Correctivo","")))/LEN("- Correctivo")</f>
        <v>#REF!</v>
      </c>
      <c r="DP69" s="170" t="e">
        <f>SUMIFS($DO$12:$DO$99,$A$12:$A$99,A69)</f>
        <v>#REF!</v>
      </c>
      <c r="DQ69" s="170" t="e">
        <f t="shared" si="5"/>
        <v>#REF!</v>
      </c>
      <c r="DR69" s="170" t="e">
        <f>SUMIFS($DQ$12:$DQ$99,$A$12:$A$99,A69)</f>
        <v>#REF!</v>
      </c>
      <c r="DS69" s="170" t="e">
        <f>SUM(LEN(#REF!)-LEN(SUBSTITUTE(#REF!,"- Documentado","")))/LEN("- Documentado")</f>
        <v>#REF!</v>
      </c>
      <c r="DT69" s="170" t="e">
        <f>SUM(LEN(#REF!)-LEN(SUBSTITUTE(#REF!,"- Documentado","")))/LEN("- Documentado")</f>
        <v>#REF!</v>
      </c>
      <c r="DU69" s="170" t="e">
        <f>SUMIFS($DS$12:$DS$99,$A$12:$A$99,A69)+SUMIFS($DT$12:$DT$99,$A$12:$A$99,A69)</f>
        <v>#REF!</v>
      </c>
      <c r="DV69" s="170" t="e">
        <f>SUM(LEN(#REF!)-LEN(SUBSTITUTE(#REF!,"- Continua","")))/LEN("- Continua")</f>
        <v>#REF!</v>
      </c>
      <c r="DW69" s="170" t="e">
        <f>SUM(LEN(#REF!)-LEN(SUBSTITUTE(#REF!,"- Continua","")))/LEN("- Continua")</f>
        <v>#REF!</v>
      </c>
      <c r="DX69" s="170" t="e">
        <f>SUMIFS($DV$12:$DV$99,$A$12:$A$99,A69)+SUMIFS($DW$12:$DW$99,$A$12:$A$99,A69)</f>
        <v>#REF!</v>
      </c>
      <c r="DY69" s="170" t="e">
        <f>SUM(LEN(#REF!)-LEN(SUBSTITUTE(#REF!,"- Con registro","")))/LEN("- Con registro")</f>
        <v>#REF!</v>
      </c>
      <c r="DZ69" s="170" t="e">
        <f>SUM(LEN(#REF!)-LEN(SUBSTITUTE(#REF!,"- Con registro","")))/LEN("- Con registro")</f>
        <v>#REF!</v>
      </c>
      <c r="EA69" s="170" t="e">
        <f>SUMIFS($DY$12:$DY$99,$A$12:$A$99,A69)+SUMIFS($DZ$12:$DZ$99,$A$12:$A$99,A69)</f>
        <v>#REF!</v>
      </c>
      <c r="EB69" s="173" t="e">
        <f t="shared" si="6"/>
        <v>#REF!</v>
      </c>
      <c r="EC69" s="173" t="e">
        <f t="shared" si="7"/>
        <v>#REF!</v>
      </c>
      <c r="ED69" s="215" t="e">
        <f t="shared" si="8"/>
        <v>#REF!</v>
      </c>
      <c r="EE69" s="277" t="e">
        <f t="shared" si="9"/>
        <v>#REF!</v>
      </c>
      <c r="EF69" s="277"/>
      <c r="EG69" s="277"/>
      <c r="EH69" s="277"/>
      <c r="EI69" s="277"/>
      <c r="EJ69" s="277"/>
      <c r="EK69" s="277"/>
      <c r="EL69" s="277"/>
      <c r="EM69" s="277"/>
      <c r="EN69" s="277"/>
      <c r="EP69" s="201" t="str">
        <f t="shared" si="10"/>
        <v/>
      </c>
      <c r="EQ69" s="202" t="str">
        <f t="shared" si="11"/>
        <v/>
      </c>
      <c r="ER69" s="170" t="str">
        <f t="shared" si="12"/>
        <v/>
      </c>
      <c r="ES69" s="170" t="str">
        <f>IF(ER69="","",CONCATENATE("ID_",G69,": ",I69))</f>
        <v/>
      </c>
      <c r="ET69" s="170" t="str">
        <f>IF(ES69="","",CONCATENATE("Ajuste en ",VLOOKUP(EP69,AQ69:BZ69,(MATCH(EP69,AQ69:BZ69,10)+1))," en el Mapa de riesgos de ",A69))</f>
        <v/>
      </c>
      <c r="EU69" s="170" t="str">
        <f>IF(ET69="","",CONCATENATE("Solicitud de cambio realizada y aprobada por la ",L69," a través del Aplicativo DARUMA"))</f>
        <v/>
      </c>
    </row>
    <row r="70" spans="1:151" ht="399.95" customHeight="1" x14ac:dyDescent="0.2">
      <c r="A70" s="206" t="s">
        <v>276</v>
      </c>
      <c r="B70" s="185" t="s">
        <v>1441</v>
      </c>
      <c r="C70" s="185" t="s">
        <v>1442</v>
      </c>
      <c r="D70" s="206" t="s">
        <v>1443</v>
      </c>
      <c r="E70" s="207" t="s">
        <v>1260</v>
      </c>
      <c r="F70" s="185" t="s">
        <v>1685</v>
      </c>
      <c r="G70" s="207">
        <v>174</v>
      </c>
      <c r="H70" s="207" t="s">
        <v>1847</v>
      </c>
      <c r="I70" s="176" t="s">
        <v>1684</v>
      </c>
      <c r="J70" s="206" t="s">
        <v>35</v>
      </c>
      <c r="K70" s="207" t="s">
        <v>365</v>
      </c>
      <c r="L70" s="185" t="s">
        <v>257</v>
      </c>
      <c r="M70" s="191" t="s">
        <v>1011</v>
      </c>
      <c r="N70" s="185" t="s">
        <v>992</v>
      </c>
      <c r="O70" s="185" t="s">
        <v>1012</v>
      </c>
      <c r="P70" s="185" t="s">
        <v>1444</v>
      </c>
      <c r="Q70" s="185" t="s">
        <v>332</v>
      </c>
      <c r="R70" s="185" t="s">
        <v>369</v>
      </c>
      <c r="S70" s="185" t="s">
        <v>1638</v>
      </c>
      <c r="T70" s="185" t="s">
        <v>360</v>
      </c>
      <c r="U70" s="208" t="s">
        <v>319</v>
      </c>
      <c r="V70" s="209">
        <v>1</v>
      </c>
      <c r="W70" s="208" t="s">
        <v>121</v>
      </c>
      <c r="X70" s="209">
        <v>0.4</v>
      </c>
      <c r="Y70" s="66" t="s">
        <v>272</v>
      </c>
      <c r="Z70" s="185" t="s">
        <v>1013</v>
      </c>
      <c r="AA70" s="208" t="s">
        <v>316</v>
      </c>
      <c r="AB70" s="213">
        <v>0.1764</v>
      </c>
      <c r="AC70" s="208" t="s">
        <v>121</v>
      </c>
      <c r="AD70" s="213">
        <v>0.22500000000000003</v>
      </c>
      <c r="AE70" s="66" t="s">
        <v>271</v>
      </c>
      <c r="AF70" s="185" t="s">
        <v>1954</v>
      </c>
      <c r="AG70" s="206" t="s">
        <v>337</v>
      </c>
      <c r="AH70" s="185" t="s">
        <v>1973</v>
      </c>
      <c r="AI70" s="185" t="s">
        <v>1973</v>
      </c>
      <c r="AJ70" s="185" t="s">
        <v>1973</v>
      </c>
      <c r="AK70" s="185" t="s">
        <v>1973</v>
      </c>
      <c r="AL70" s="185" t="s">
        <v>1973</v>
      </c>
      <c r="AM70" s="185" t="s">
        <v>1973</v>
      </c>
      <c r="AN70" s="185" t="s">
        <v>1014</v>
      </c>
      <c r="AO70" s="185" t="s">
        <v>1450</v>
      </c>
      <c r="AP70" s="185" t="s">
        <v>1015</v>
      </c>
      <c r="AQ70" s="186">
        <v>43350</v>
      </c>
      <c r="AR70" s="187" t="s">
        <v>338</v>
      </c>
      <c r="AS70" s="188" t="s">
        <v>405</v>
      </c>
      <c r="AT70" s="189">
        <v>43593</v>
      </c>
      <c r="AU70" s="190" t="s">
        <v>433</v>
      </c>
      <c r="AV70" s="191" t="s">
        <v>985</v>
      </c>
      <c r="AW70" s="189">
        <v>43892</v>
      </c>
      <c r="AX70" s="187" t="s">
        <v>635</v>
      </c>
      <c r="AY70" s="188" t="s">
        <v>986</v>
      </c>
      <c r="AZ70" s="189">
        <v>44167</v>
      </c>
      <c r="BA70" s="190" t="s">
        <v>575</v>
      </c>
      <c r="BB70" s="191" t="s">
        <v>1016</v>
      </c>
      <c r="BC70" s="189">
        <v>44245</v>
      </c>
      <c r="BD70" s="187" t="s">
        <v>397</v>
      </c>
      <c r="BE70" s="188" t="s">
        <v>1017</v>
      </c>
      <c r="BF70" s="189">
        <v>44319</v>
      </c>
      <c r="BG70" s="190" t="s">
        <v>465</v>
      </c>
      <c r="BH70" s="191" t="s">
        <v>1018</v>
      </c>
      <c r="BI70" s="189">
        <v>44392</v>
      </c>
      <c r="BJ70" s="187" t="s">
        <v>465</v>
      </c>
      <c r="BK70" s="188" t="s">
        <v>1018</v>
      </c>
      <c r="BL70" s="189">
        <v>44449</v>
      </c>
      <c r="BM70" s="190" t="s">
        <v>1009</v>
      </c>
      <c r="BN70" s="191" t="s">
        <v>1019</v>
      </c>
      <c r="BO70" s="189">
        <v>44532</v>
      </c>
      <c r="BP70" s="187" t="s">
        <v>338</v>
      </c>
      <c r="BQ70" s="188" t="s">
        <v>1020</v>
      </c>
      <c r="BR70" s="189">
        <v>44907</v>
      </c>
      <c r="BS70" s="190" t="s">
        <v>344</v>
      </c>
      <c r="BT70" s="191" t="s">
        <v>1446</v>
      </c>
      <c r="BU70" s="189">
        <v>45103</v>
      </c>
      <c r="BV70" s="187" t="s">
        <v>1955</v>
      </c>
      <c r="BW70" s="188" t="s">
        <v>1960</v>
      </c>
      <c r="BX70" s="189" t="s">
        <v>352</v>
      </c>
      <c r="BY70" s="190" t="s">
        <v>353</v>
      </c>
      <c r="BZ70" s="192" t="s">
        <v>352</v>
      </c>
      <c r="CA70" s="2">
        <f>COUNTBLANK(A70:BZ70)</f>
        <v>2</v>
      </c>
      <c r="CB70" s="51" t="s">
        <v>1879</v>
      </c>
      <c r="CC70" s="51" t="s">
        <v>1772</v>
      </c>
      <c r="CD70" s="51" t="s">
        <v>1661</v>
      </c>
      <c r="CE70" s="51" t="s">
        <v>1649</v>
      </c>
      <c r="CF70" s="51" t="s">
        <v>1647</v>
      </c>
      <c r="CG70" s="51" t="s">
        <v>1647</v>
      </c>
      <c r="CH70" s="51" t="s">
        <v>1670</v>
      </c>
      <c r="CI70" s="51" t="s">
        <v>1647</v>
      </c>
      <c r="CJ70" s="51" t="s">
        <v>1675</v>
      </c>
      <c r="CK70" s="51" t="s">
        <v>1682</v>
      </c>
      <c r="CL70" s="51" t="s">
        <v>1675</v>
      </c>
      <c r="CM70" s="51" t="s">
        <v>1675</v>
      </c>
      <c r="CN70" s="51" t="s">
        <v>1675</v>
      </c>
      <c r="CO70" s="51" t="s">
        <v>1675</v>
      </c>
      <c r="CP70" s="51" t="s">
        <v>1675</v>
      </c>
      <c r="CQ70" s="51" t="s">
        <v>1675</v>
      </c>
      <c r="CR70" s="51" t="s">
        <v>1734</v>
      </c>
      <c r="CS70" s="51" t="s">
        <v>1675</v>
      </c>
      <c r="CT70" s="51" t="s">
        <v>1675</v>
      </c>
      <c r="CU70" s="51" t="s">
        <v>1675</v>
      </c>
      <c r="CV70" s="51" t="s">
        <v>1675</v>
      </c>
      <c r="CW70" s="51" t="s">
        <v>1675</v>
      </c>
      <c r="CX70" s="51" t="s">
        <v>1675</v>
      </c>
      <c r="CZ70" s="174" t="str">
        <f>J70</f>
        <v>Gestión de procesos</v>
      </c>
      <c r="DA70" s="276" t="str">
        <f>I70</f>
        <v>Posibilidad de afectación económica (o presupuestal) por sanción moratoria o pago de  intereses, debido a errores (fallas o deficiencias) en el pago oportuno de las obligaciones adquiridas por la Secretaria General</v>
      </c>
      <c r="DB70" s="276"/>
      <c r="DC70" s="276"/>
      <c r="DD70" s="276"/>
      <c r="DE70" s="276"/>
      <c r="DF70" s="276"/>
      <c r="DG70" s="276"/>
      <c r="DH70" s="174" t="str">
        <f>Y70</f>
        <v>Alto</v>
      </c>
      <c r="DI70" s="174" t="str">
        <f t="shared" si="13"/>
        <v>Bajo</v>
      </c>
      <c r="DK70" s="170" t="e">
        <f>SUM(LEN(#REF!)-LEN(SUBSTITUTE(#REF!,"- Preventivo","")))/LEN("- Preventivo")</f>
        <v>#REF!</v>
      </c>
      <c r="DL70" s="170" t="e">
        <f>SUMIFS($DK$12:$DK$99,$A$12:$A$99,A70)</f>
        <v>#REF!</v>
      </c>
      <c r="DM70" s="170" t="e">
        <f>SUM(LEN(#REF!)-LEN(SUBSTITUTE(#REF!,"- Detectivo","")))/LEN("- Detectivo")</f>
        <v>#REF!</v>
      </c>
      <c r="DN70" s="170" t="e">
        <f>SUMIFS($DM$12:$DM$99,$A$12:$A$99,A70)</f>
        <v>#REF!</v>
      </c>
      <c r="DO70" s="170" t="e">
        <f>SUM(LEN(#REF!)-LEN(SUBSTITUTE(#REF!,"- Correctivo","")))/LEN("- Correctivo")</f>
        <v>#REF!</v>
      </c>
      <c r="DP70" s="170" t="e">
        <f>SUMIFS($DO$12:$DO$99,$A$12:$A$99,A70)</f>
        <v>#REF!</v>
      </c>
      <c r="DQ70" s="170" t="e">
        <f t="shared" si="5"/>
        <v>#REF!</v>
      </c>
      <c r="DR70" s="170" t="e">
        <f>SUMIFS($DQ$12:$DQ$99,$A$12:$A$99,A70)</f>
        <v>#REF!</v>
      </c>
      <c r="DS70" s="170" t="e">
        <f>SUM(LEN(#REF!)-LEN(SUBSTITUTE(#REF!,"- Documentado","")))/LEN("- Documentado")</f>
        <v>#REF!</v>
      </c>
      <c r="DT70" s="170" t="e">
        <f>SUM(LEN(#REF!)-LEN(SUBSTITUTE(#REF!,"- Documentado","")))/LEN("- Documentado")</f>
        <v>#REF!</v>
      </c>
      <c r="DU70" s="170" t="e">
        <f>SUMIFS($DS$12:$DS$99,$A$12:$A$99,A70)+SUMIFS($DT$12:$DT$99,$A$12:$A$99,A70)</f>
        <v>#REF!</v>
      </c>
      <c r="DV70" s="170" t="e">
        <f>SUM(LEN(#REF!)-LEN(SUBSTITUTE(#REF!,"- Continua","")))/LEN("- Continua")</f>
        <v>#REF!</v>
      </c>
      <c r="DW70" s="170" t="e">
        <f>SUM(LEN(#REF!)-LEN(SUBSTITUTE(#REF!,"- Continua","")))/LEN("- Continua")</f>
        <v>#REF!</v>
      </c>
      <c r="DX70" s="170" t="e">
        <f>SUMIFS($DV$12:$DV$99,$A$12:$A$99,A70)+SUMIFS($DW$12:$DW$99,$A$12:$A$99,A70)</f>
        <v>#REF!</v>
      </c>
      <c r="DY70" s="170" t="e">
        <f>SUM(LEN(#REF!)-LEN(SUBSTITUTE(#REF!,"- Con registro","")))/LEN("- Con registro")</f>
        <v>#REF!</v>
      </c>
      <c r="DZ70" s="170" t="e">
        <f>SUM(LEN(#REF!)-LEN(SUBSTITUTE(#REF!,"- Con registro","")))/LEN("- Con registro")</f>
        <v>#REF!</v>
      </c>
      <c r="EA70" s="170" t="e">
        <f>SUMIFS($DY$12:$DY$99,$A$12:$A$99,A70)+SUMIFS($DZ$12:$DZ$99,$A$12:$A$99,A70)</f>
        <v>#REF!</v>
      </c>
      <c r="EB70" s="173" t="e">
        <f t="shared" si="6"/>
        <v>#REF!</v>
      </c>
      <c r="EC70" s="173" t="e">
        <f t="shared" si="7"/>
        <v>#REF!</v>
      </c>
      <c r="ED70" s="215" t="e">
        <f t="shared" si="8"/>
        <v>#REF!</v>
      </c>
      <c r="EE70" s="277" t="e">
        <f t="shared" si="9"/>
        <v>#REF!</v>
      </c>
      <c r="EF70" s="277"/>
      <c r="EG70" s="277"/>
      <c r="EH70" s="277"/>
      <c r="EI70" s="277"/>
      <c r="EJ70" s="277"/>
      <c r="EK70" s="277"/>
      <c r="EL70" s="277"/>
      <c r="EM70" s="277"/>
      <c r="EN70" s="277"/>
      <c r="EP70" s="201" t="str">
        <f t="shared" si="10"/>
        <v/>
      </c>
      <c r="EQ70" s="202" t="str">
        <f t="shared" si="11"/>
        <v/>
      </c>
      <c r="ER70" s="170" t="str">
        <f t="shared" si="12"/>
        <v/>
      </c>
      <c r="ES70" s="170" t="str">
        <f>IF(ER70="","",CONCATENATE("ID_",G70,": ",I70))</f>
        <v/>
      </c>
      <c r="ET70" s="170" t="str">
        <f>IF(ES70="","",CONCATENATE("Ajuste en ",VLOOKUP(EP70,AQ70:BZ70,(MATCH(EP70,AQ70:BZ70,10)+1))," en el Mapa de riesgos de ",A70))</f>
        <v/>
      </c>
      <c r="EU70" s="170" t="str">
        <f>IF(ET70="","",CONCATENATE("Solicitud de cambio realizada y aprobada por la ",L70," a través del Aplicativo DARUMA"))</f>
        <v/>
      </c>
    </row>
    <row r="71" spans="1:151" ht="399.95" customHeight="1" x14ac:dyDescent="0.2">
      <c r="A71" s="206" t="s">
        <v>276</v>
      </c>
      <c r="B71" s="185" t="s">
        <v>1441</v>
      </c>
      <c r="C71" s="185" t="s">
        <v>1442</v>
      </c>
      <c r="D71" s="206" t="s">
        <v>1443</v>
      </c>
      <c r="E71" s="207" t="s">
        <v>1260</v>
      </c>
      <c r="F71" s="185" t="s">
        <v>1685</v>
      </c>
      <c r="G71" s="207">
        <v>169</v>
      </c>
      <c r="H71" s="207" t="s">
        <v>1848</v>
      </c>
      <c r="I71" s="176" t="s">
        <v>1021</v>
      </c>
      <c r="J71" s="206" t="s">
        <v>63</v>
      </c>
      <c r="K71" s="207" t="s">
        <v>365</v>
      </c>
      <c r="L71" s="185" t="s">
        <v>257</v>
      </c>
      <c r="M71" s="191" t="s">
        <v>1022</v>
      </c>
      <c r="N71" s="185" t="s">
        <v>1023</v>
      </c>
      <c r="O71" s="185" t="s">
        <v>1024</v>
      </c>
      <c r="P71" s="185" t="s">
        <v>1444</v>
      </c>
      <c r="Q71" s="185" t="s">
        <v>332</v>
      </c>
      <c r="R71" s="185" t="s">
        <v>1025</v>
      </c>
      <c r="S71" s="185" t="s">
        <v>1638</v>
      </c>
      <c r="T71" s="185" t="s">
        <v>360</v>
      </c>
      <c r="U71" s="208" t="s">
        <v>316</v>
      </c>
      <c r="V71" s="209">
        <v>0.2</v>
      </c>
      <c r="W71" s="208" t="s">
        <v>51</v>
      </c>
      <c r="X71" s="209">
        <v>1</v>
      </c>
      <c r="Y71" s="66" t="s">
        <v>273</v>
      </c>
      <c r="Z71" s="185" t="s">
        <v>1026</v>
      </c>
      <c r="AA71" s="208" t="s">
        <v>316</v>
      </c>
      <c r="AB71" s="213">
        <v>3.5279999999999999E-2</v>
      </c>
      <c r="AC71" s="208" t="s">
        <v>51</v>
      </c>
      <c r="AD71" s="213">
        <v>1</v>
      </c>
      <c r="AE71" s="66" t="s">
        <v>273</v>
      </c>
      <c r="AF71" s="185" t="s">
        <v>1961</v>
      </c>
      <c r="AG71" s="206" t="s">
        <v>363</v>
      </c>
      <c r="AH71" s="210" t="s">
        <v>2043</v>
      </c>
      <c r="AI71" s="210" t="s">
        <v>2044</v>
      </c>
      <c r="AJ71" s="210" t="s">
        <v>2045</v>
      </c>
      <c r="AK71" s="210" t="s">
        <v>2046</v>
      </c>
      <c r="AL71" s="210" t="s">
        <v>2027</v>
      </c>
      <c r="AM71" s="210" t="s">
        <v>2047</v>
      </c>
      <c r="AN71" s="185" t="s">
        <v>1027</v>
      </c>
      <c r="AO71" s="185" t="s">
        <v>1451</v>
      </c>
      <c r="AP71" s="185" t="s">
        <v>1028</v>
      </c>
      <c r="AQ71" s="186">
        <v>44013</v>
      </c>
      <c r="AR71" s="187" t="s">
        <v>338</v>
      </c>
      <c r="AS71" s="188" t="s">
        <v>1029</v>
      </c>
      <c r="AT71" s="189">
        <v>44167</v>
      </c>
      <c r="AU71" s="190" t="s">
        <v>575</v>
      </c>
      <c r="AV71" s="191" t="s">
        <v>1030</v>
      </c>
      <c r="AW71" s="189">
        <v>44245</v>
      </c>
      <c r="AX71" s="187" t="s">
        <v>397</v>
      </c>
      <c r="AY71" s="188" t="s">
        <v>1031</v>
      </c>
      <c r="AZ71" s="189">
        <v>44319</v>
      </c>
      <c r="BA71" s="190" t="s">
        <v>465</v>
      </c>
      <c r="BB71" s="191" t="s">
        <v>1032</v>
      </c>
      <c r="BC71" s="189">
        <v>44392</v>
      </c>
      <c r="BD71" s="187" t="s">
        <v>465</v>
      </c>
      <c r="BE71" s="188" t="s">
        <v>1032</v>
      </c>
      <c r="BF71" s="189">
        <v>44449</v>
      </c>
      <c r="BG71" s="190" t="s">
        <v>1009</v>
      </c>
      <c r="BH71" s="191" t="s">
        <v>1033</v>
      </c>
      <c r="BI71" s="189">
        <v>44532</v>
      </c>
      <c r="BJ71" s="187" t="s">
        <v>338</v>
      </c>
      <c r="BK71" s="188" t="s">
        <v>1034</v>
      </c>
      <c r="BL71" s="189">
        <v>44907</v>
      </c>
      <c r="BM71" s="190" t="s">
        <v>397</v>
      </c>
      <c r="BN71" s="191" t="s">
        <v>1735</v>
      </c>
      <c r="BO71" s="189">
        <v>45103</v>
      </c>
      <c r="BP71" s="187" t="s">
        <v>1955</v>
      </c>
      <c r="BQ71" s="188" t="s">
        <v>1962</v>
      </c>
      <c r="BR71" s="189" t="s">
        <v>352</v>
      </c>
      <c r="BS71" s="190" t="s">
        <v>353</v>
      </c>
      <c r="BT71" s="191" t="s">
        <v>352</v>
      </c>
      <c r="BU71" s="189" t="s">
        <v>352</v>
      </c>
      <c r="BV71" s="187" t="s">
        <v>353</v>
      </c>
      <c r="BW71" s="188" t="s">
        <v>352</v>
      </c>
      <c r="BX71" s="189" t="s">
        <v>352</v>
      </c>
      <c r="BY71" s="190" t="s">
        <v>353</v>
      </c>
      <c r="BZ71" s="192" t="s">
        <v>352</v>
      </c>
      <c r="CA71" s="2">
        <f>COUNTBLANK(A71:BZ71)</f>
        <v>6</v>
      </c>
      <c r="CB71" s="51" t="s">
        <v>1879</v>
      </c>
      <c r="CC71" s="51" t="s">
        <v>1772</v>
      </c>
      <c r="CD71" s="51" t="s">
        <v>1661</v>
      </c>
      <c r="CE71" s="51" t="s">
        <v>1649</v>
      </c>
      <c r="CF71" s="51" t="s">
        <v>1647</v>
      </c>
      <c r="CG71" s="51" t="s">
        <v>1647</v>
      </c>
      <c r="CH71" s="51" t="s">
        <v>1670</v>
      </c>
      <c r="CI71" s="51" t="s">
        <v>1647</v>
      </c>
      <c r="CJ71" s="51" t="s">
        <v>1675</v>
      </c>
      <c r="CK71" s="51" t="s">
        <v>1682</v>
      </c>
      <c r="CL71" s="51" t="s">
        <v>1675</v>
      </c>
      <c r="CM71" s="51" t="s">
        <v>1690</v>
      </c>
      <c r="CN71" s="51" t="s">
        <v>1675</v>
      </c>
      <c r="CO71" s="51" t="s">
        <v>1675</v>
      </c>
      <c r="CP71" s="51" t="s">
        <v>1675</v>
      </c>
      <c r="CQ71" s="51" t="s">
        <v>1675</v>
      </c>
      <c r="CR71" s="51" t="s">
        <v>1736</v>
      </c>
      <c r="CS71" s="51" t="s">
        <v>1675</v>
      </c>
      <c r="CT71" s="51" t="s">
        <v>1675</v>
      </c>
      <c r="CU71" s="51" t="s">
        <v>1675</v>
      </c>
      <c r="CV71" s="51" t="s">
        <v>1675</v>
      </c>
      <c r="CW71" s="51" t="s">
        <v>1675</v>
      </c>
      <c r="CX71" s="51" t="s">
        <v>1675</v>
      </c>
      <c r="CZ71" s="174" t="str">
        <f>J71</f>
        <v>Corrupción</v>
      </c>
      <c r="DA71" s="276" t="str">
        <f>I71</f>
        <v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DB71" s="276"/>
      <c r="DC71" s="276"/>
      <c r="DD71" s="276"/>
      <c r="DE71" s="276"/>
      <c r="DF71" s="276"/>
      <c r="DG71" s="276"/>
      <c r="DH71" s="174" t="str">
        <f>Y71</f>
        <v>Extremo</v>
      </c>
      <c r="DI71" s="174" t="str">
        <f t="shared" si="13"/>
        <v>Extremo</v>
      </c>
      <c r="DK71" s="170" t="e">
        <f>SUM(LEN(#REF!)-LEN(SUBSTITUTE(#REF!,"- Preventivo","")))/LEN("- Preventivo")</f>
        <v>#REF!</v>
      </c>
      <c r="DL71" s="170" t="e">
        <f>SUMIFS($DK$12:$DK$99,$A$12:$A$99,A71)</f>
        <v>#REF!</v>
      </c>
      <c r="DM71" s="170" t="e">
        <f>SUM(LEN(#REF!)-LEN(SUBSTITUTE(#REF!,"- Detectivo","")))/LEN("- Detectivo")</f>
        <v>#REF!</v>
      </c>
      <c r="DN71" s="170" t="e">
        <f>SUMIFS($DM$12:$DM$99,$A$12:$A$99,A71)</f>
        <v>#REF!</v>
      </c>
      <c r="DO71" s="170" t="e">
        <f>SUM(LEN(#REF!)-LEN(SUBSTITUTE(#REF!,"- Correctivo","")))/LEN("- Correctivo")</f>
        <v>#REF!</v>
      </c>
      <c r="DP71" s="170" t="e">
        <f>SUMIFS($DO$12:$DO$99,$A$12:$A$99,A71)</f>
        <v>#REF!</v>
      </c>
      <c r="DQ71" s="170" t="e">
        <f t="shared" si="5"/>
        <v>#REF!</v>
      </c>
      <c r="DR71" s="170" t="e">
        <f>SUMIFS($DQ$12:$DQ$99,$A$12:$A$99,A71)</f>
        <v>#REF!</v>
      </c>
      <c r="DS71" s="170" t="e">
        <f>SUM(LEN(#REF!)-LEN(SUBSTITUTE(#REF!,"- Documentado","")))/LEN("- Documentado")</f>
        <v>#REF!</v>
      </c>
      <c r="DT71" s="170" t="e">
        <f>SUM(LEN(#REF!)-LEN(SUBSTITUTE(#REF!,"- Documentado","")))/LEN("- Documentado")</f>
        <v>#REF!</v>
      </c>
      <c r="DU71" s="170" t="e">
        <f>SUMIFS($DS$12:$DS$99,$A$12:$A$99,A71)+SUMIFS($DT$12:$DT$99,$A$12:$A$99,A71)</f>
        <v>#REF!</v>
      </c>
      <c r="DV71" s="170" t="e">
        <f>SUM(LEN(#REF!)-LEN(SUBSTITUTE(#REF!,"- Continua","")))/LEN("- Continua")</f>
        <v>#REF!</v>
      </c>
      <c r="DW71" s="170" t="e">
        <f>SUM(LEN(#REF!)-LEN(SUBSTITUTE(#REF!,"- Continua","")))/LEN("- Continua")</f>
        <v>#REF!</v>
      </c>
      <c r="DX71" s="170" t="e">
        <f>SUMIFS($DV$12:$DV$99,$A$12:$A$99,A71)+SUMIFS($DW$12:$DW$99,$A$12:$A$99,A71)</f>
        <v>#REF!</v>
      </c>
      <c r="DY71" s="170" t="e">
        <f>SUM(LEN(#REF!)-LEN(SUBSTITUTE(#REF!,"- Con registro","")))/LEN("- Con registro")</f>
        <v>#REF!</v>
      </c>
      <c r="DZ71" s="170" t="e">
        <f>SUM(LEN(#REF!)-LEN(SUBSTITUTE(#REF!,"- Con registro","")))/LEN("- Con registro")</f>
        <v>#REF!</v>
      </c>
      <c r="EA71" s="170" t="e">
        <f>SUMIFS($DY$12:$DY$99,$A$12:$A$99,A71)+SUMIFS($DZ$12:$DZ$99,$A$12:$A$99,A71)</f>
        <v>#REF!</v>
      </c>
      <c r="EB71" s="173" t="e">
        <f t="shared" si="6"/>
        <v>#REF!</v>
      </c>
      <c r="EC71" s="173" t="e">
        <f t="shared" si="7"/>
        <v>#REF!</v>
      </c>
      <c r="ED71" s="215" t="e">
        <f t="shared" si="8"/>
        <v>#REF!</v>
      </c>
      <c r="EE71" s="277" t="e">
        <f t="shared" si="9"/>
        <v>#REF!</v>
      </c>
      <c r="EF71" s="277"/>
      <c r="EG71" s="277"/>
      <c r="EH71" s="277"/>
      <c r="EI71" s="277"/>
      <c r="EJ71" s="277"/>
      <c r="EK71" s="277"/>
      <c r="EL71" s="277"/>
      <c r="EM71" s="277"/>
      <c r="EN71" s="277"/>
      <c r="EP71" s="201" t="str">
        <f t="shared" si="10"/>
        <v/>
      </c>
      <c r="EQ71" s="202" t="str">
        <f t="shared" si="11"/>
        <v/>
      </c>
      <c r="ER71" s="170" t="str">
        <f t="shared" si="12"/>
        <v/>
      </c>
      <c r="ES71" s="170" t="str">
        <f>IF(ER71="","",CONCATENATE("ID_",G71,": ",I71))</f>
        <v/>
      </c>
      <c r="ET71" s="170" t="str">
        <f>IF(ES71="","",CONCATENATE("Ajuste en ",VLOOKUP(EP71,AQ71:BZ71,(MATCH(EP71,AQ71:BZ71,10)+1))," en el Mapa de riesgos de ",A71))</f>
        <v/>
      </c>
      <c r="EU71" s="170" t="str">
        <f>IF(ET71="","",CONCATENATE("Solicitud de cambio realizada y aprobada por la ",L71," a través del Aplicativo DARUMA"))</f>
        <v/>
      </c>
    </row>
    <row r="72" spans="1:151" ht="399.95" customHeight="1" x14ac:dyDescent="0.2">
      <c r="A72" s="206" t="s">
        <v>276</v>
      </c>
      <c r="B72" s="185" t="s">
        <v>1441</v>
      </c>
      <c r="C72" s="185" t="s">
        <v>1442</v>
      </c>
      <c r="D72" s="206" t="s">
        <v>1443</v>
      </c>
      <c r="E72" s="207" t="s">
        <v>1260</v>
      </c>
      <c r="F72" s="185" t="s">
        <v>1681</v>
      </c>
      <c r="G72" s="207">
        <v>170</v>
      </c>
      <c r="H72" s="207" t="s">
        <v>1849</v>
      </c>
      <c r="I72" s="176" t="s">
        <v>1035</v>
      </c>
      <c r="J72" s="206" t="s">
        <v>63</v>
      </c>
      <c r="K72" s="207" t="s">
        <v>365</v>
      </c>
      <c r="L72" s="185" t="s">
        <v>257</v>
      </c>
      <c r="M72" s="191" t="s">
        <v>1036</v>
      </c>
      <c r="N72" s="185" t="s">
        <v>1023</v>
      </c>
      <c r="O72" s="185" t="s">
        <v>1037</v>
      </c>
      <c r="P72" s="185" t="s">
        <v>1444</v>
      </c>
      <c r="Q72" s="185" t="s">
        <v>332</v>
      </c>
      <c r="R72" s="185" t="s">
        <v>1038</v>
      </c>
      <c r="S72" s="185" t="s">
        <v>1638</v>
      </c>
      <c r="T72" s="185" t="s">
        <v>360</v>
      </c>
      <c r="U72" s="208" t="s">
        <v>316</v>
      </c>
      <c r="V72" s="209">
        <v>0.2</v>
      </c>
      <c r="W72" s="208" t="s">
        <v>51</v>
      </c>
      <c r="X72" s="209">
        <v>1</v>
      </c>
      <c r="Y72" s="66" t="s">
        <v>273</v>
      </c>
      <c r="Z72" s="185" t="s">
        <v>789</v>
      </c>
      <c r="AA72" s="208" t="s">
        <v>316</v>
      </c>
      <c r="AB72" s="213">
        <v>3.5279999999999992E-2</v>
      </c>
      <c r="AC72" s="208" t="s">
        <v>51</v>
      </c>
      <c r="AD72" s="213">
        <v>1</v>
      </c>
      <c r="AE72" s="66" t="s">
        <v>273</v>
      </c>
      <c r="AF72" s="185" t="s">
        <v>1957</v>
      </c>
      <c r="AG72" s="206" t="s">
        <v>363</v>
      </c>
      <c r="AH72" s="210" t="s">
        <v>2048</v>
      </c>
      <c r="AI72" s="210" t="s">
        <v>2044</v>
      </c>
      <c r="AJ72" s="210" t="s">
        <v>2050</v>
      </c>
      <c r="AK72" s="210" t="s">
        <v>2049</v>
      </c>
      <c r="AL72" s="210" t="s">
        <v>2027</v>
      </c>
      <c r="AM72" s="210" t="s">
        <v>2047</v>
      </c>
      <c r="AN72" s="185" t="s">
        <v>1039</v>
      </c>
      <c r="AO72" s="185" t="s">
        <v>1453</v>
      </c>
      <c r="AP72" s="185" t="s">
        <v>1040</v>
      </c>
      <c r="AQ72" s="186">
        <v>44013</v>
      </c>
      <c r="AR72" s="187" t="s">
        <v>338</v>
      </c>
      <c r="AS72" s="188" t="s">
        <v>1029</v>
      </c>
      <c r="AT72" s="189">
        <v>44167</v>
      </c>
      <c r="AU72" s="190" t="s">
        <v>575</v>
      </c>
      <c r="AV72" s="191" t="s">
        <v>1030</v>
      </c>
      <c r="AW72" s="189">
        <v>44245</v>
      </c>
      <c r="AX72" s="187" t="s">
        <v>397</v>
      </c>
      <c r="AY72" s="188" t="s">
        <v>1041</v>
      </c>
      <c r="AZ72" s="189">
        <v>44315</v>
      </c>
      <c r="BA72" s="190" t="s">
        <v>465</v>
      </c>
      <c r="BB72" s="191" t="s">
        <v>1042</v>
      </c>
      <c r="BC72" s="189">
        <v>44319</v>
      </c>
      <c r="BD72" s="187" t="s">
        <v>465</v>
      </c>
      <c r="BE72" s="188" t="s">
        <v>1043</v>
      </c>
      <c r="BF72" s="189">
        <v>44392</v>
      </c>
      <c r="BG72" s="190" t="s">
        <v>465</v>
      </c>
      <c r="BH72" s="191" t="s">
        <v>1044</v>
      </c>
      <c r="BI72" s="189">
        <v>44449</v>
      </c>
      <c r="BJ72" s="187" t="s">
        <v>1009</v>
      </c>
      <c r="BK72" s="188" t="s">
        <v>1045</v>
      </c>
      <c r="BL72" s="189">
        <v>44532</v>
      </c>
      <c r="BM72" s="190" t="s">
        <v>338</v>
      </c>
      <c r="BN72" s="191" t="s">
        <v>989</v>
      </c>
      <c r="BO72" s="189">
        <v>44907</v>
      </c>
      <c r="BP72" s="187" t="s">
        <v>397</v>
      </c>
      <c r="BQ72" s="188" t="s">
        <v>1452</v>
      </c>
      <c r="BR72" s="189">
        <v>45103</v>
      </c>
      <c r="BS72" s="190" t="s">
        <v>1955</v>
      </c>
      <c r="BT72" s="191" t="s">
        <v>1958</v>
      </c>
      <c r="BU72" s="189" t="s">
        <v>352</v>
      </c>
      <c r="BV72" s="187" t="s">
        <v>353</v>
      </c>
      <c r="BW72" s="188" t="s">
        <v>352</v>
      </c>
      <c r="BX72" s="189" t="s">
        <v>352</v>
      </c>
      <c r="BY72" s="190" t="s">
        <v>353</v>
      </c>
      <c r="BZ72" s="192" t="s">
        <v>352</v>
      </c>
      <c r="CA72" s="2">
        <f>COUNTBLANK(A72:BZ72)</f>
        <v>4</v>
      </c>
      <c r="CB72" s="51" t="s">
        <v>1879</v>
      </c>
      <c r="CC72" s="51" t="s">
        <v>1772</v>
      </c>
      <c r="CD72" s="51" t="s">
        <v>1661</v>
      </c>
      <c r="CE72" s="51" t="s">
        <v>1649</v>
      </c>
      <c r="CF72" s="51" t="s">
        <v>1647</v>
      </c>
      <c r="CG72" s="51" t="s">
        <v>1647</v>
      </c>
      <c r="CH72" s="51" t="s">
        <v>1670</v>
      </c>
      <c r="CI72" s="51" t="s">
        <v>1647</v>
      </c>
      <c r="CJ72" s="51" t="s">
        <v>1675</v>
      </c>
      <c r="CK72" s="51" t="s">
        <v>1682</v>
      </c>
      <c r="CL72" s="51" t="s">
        <v>1675</v>
      </c>
      <c r="CM72" s="51" t="s">
        <v>1690</v>
      </c>
      <c r="CN72" s="51" t="s">
        <v>1675</v>
      </c>
      <c r="CO72" s="51" t="s">
        <v>1675</v>
      </c>
      <c r="CP72" s="51" t="s">
        <v>1675</v>
      </c>
      <c r="CQ72" s="51" t="s">
        <v>1675</v>
      </c>
      <c r="CR72" s="51" t="s">
        <v>1736</v>
      </c>
      <c r="CS72" s="51" t="s">
        <v>1675</v>
      </c>
      <c r="CT72" s="51" t="s">
        <v>1675</v>
      </c>
      <c r="CU72" s="51" t="s">
        <v>1675</v>
      </c>
      <c r="CV72" s="51" t="s">
        <v>1675</v>
      </c>
      <c r="CW72" s="51" t="s">
        <v>1675</v>
      </c>
      <c r="CX72" s="51" t="s">
        <v>1675</v>
      </c>
      <c r="CZ72" s="174" t="str">
        <f>J72</f>
        <v>Corrupción</v>
      </c>
      <c r="DA72" s="276" t="str">
        <f>I72</f>
        <v xml:space="preserve">Posibilidad de afectación reputacional por  hallazgos y sanciones impuestas por órganos de control, debido a uso indebido de información privilegiada para el inadecuado registro de los hechos económicos, con el fin de obtener beneficios propios o de terceros  </v>
      </c>
      <c r="DB72" s="276"/>
      <c r="DC72" s="276"/>
      <c r="DD72" s="276"/>
      <c r="DE72" s="276"/>
      <c r="DF72" s="276"/>
      <c r="DG72" s="276"/>
      <c r="DH72" s="174" t="str">
        <f>Y72</f>
        <v>Extremo</v>
      </c>
      <c r="DI72" s="174" t="str">
        <f t="shared" si="13"/>
        <v>Extremo</v>
      </c>
      <c r="DK72" s="170" t="e">
        <f>SUM(LEN(#REF!)-LEN(SUBSTITUTE(#REF!,"- Preventivo","")))/LEN("- Preventivo")</f>
        <v>#REF!</v>
      </c>
      <c r="DL72" s="170" t="e">
        <f>SUMIFS($DK$12:$DK$99,$A$12:$A$99,A72)</f>
        <v>#REF!</v>
      </c>
      <c r="DM72" s="170" t="e">
        <f>SUM(LEN(#REF!)-LEN(SUBSTITUTE(#REF!,"- Detectivo","")))/LEN("- Detectivo")</f>
        <v>#REF!</v>
      </c>
      <c r="DN72" s="170" t="e">
        <f>SUMIFS($DM$12:$DM$99,$A$12:$A$99,A72)</f>
        <v>#REF!</v>
      </c>
      <c r="DO72" s="170" t="e">
        <f>SUM(LEN(#REF!)-LEN(SUBSTITUTE(#REF!,"- Correctivo","")))/LEN("- Correctivo")</f>
        <v>#REF!</v>
      </c>
      <c r="DP72" s="170" t="e">
        <f>SUMIFS($DO$12:$DO$99,$A$12:$A$99,A72)</f>
        <v>#REF!</v>
      </c>
      <c r="DQ72" s="170" t="e">
        <f t="shared" si="5"/>
        <v>#REF!</v>
      </c>
      <c r="DR72" s="170" t="e">
        <f>SUMIFS($DQ$12:$DQ$99,$A$12:$A$99,A72)</f>
        <v>#REF!</v>
      </c>
      <c r="DS72" s="170" t="e">
        <f>SUM(LEN(#REF!)-LEN(SUBSTITUTE(#REF!,"- Documentado","")))/LEN("- Documentado")</f>
        <v>#REF!</v>
      </c>
      <c r="DT72" s="170" t="e">
        <f>SUM(LEN(#REF!)-LEN(SUBSTITUTE(#REF!,"- Documentado","")))/LEN("- Documentado")</f>
        <v>#REF!</v>
      </c>
      <c r="DU72" s="170" t="e">
        <f>SUMIFS($DS$12:$DS$99,$A$12:$A$99,A72)+SUMIFS($DT$12:$DT$99,$A$12:$A$99,A72)</f>
        <v>#REF!</v>
      </c>
      <c r="DV72" s="170" t="e">
        <f>SUM(LEN(#REF!)-LEN(SUBSTITUTE(#REF!,"- Continua","")))/LEN("- Continua")</f>
        <v>#REF!</v>
      </c>
      <c r="DW72" s="170" t="e">
        <f>SUM(LEN(#REF!)-LEN(SUBSTITUTE(#REF!,"- Continua","")))/LEN("- Continua")</f>
        <v>#REF!</v>
      </c>
      <c r="DX72" s="170" t="e">
        <f>SUMIFS($DV$12:$DV$99,$A$12:$A$99,A72)+SUMIFS($DW$12:$DW$99,$A$12:$A$99,A72)</f>
        <v>#REF!</v>
      </c>
      <c r="DY72" s="170" t="e">
        <f>SUM(LEN(#REF!)-LEN(SUBSTITUTE(#REF!,"- Con registro","")))/LEN("- Con registro")</f>
        <v>#REF!</v>
      </c>
      <c r="DZ72" s="170" t="e">
        <f>SUM(LEN(#REF!)-LEN(SUBSTITUTE(#REF!,"- Con registro","")))/LEN("- Con registro")</f>
        <v>#REF!</v>
      </c>
      <c r="EA72" s="170" t="e">
        <f>SUMIFS($DY$12:$DY$99,$A$12:$A$99,A72)+SUMIFS($DZ$12:$DZ$99,$A$12:$A$99,A72)</f>
        <v>#REF!</v>
      </c>
      <c r="EB72" s="173" t="e">
        <f t="shared" si="6"/>
        <v>#REF!</v>
      </c>
      <c r="EC72" s="173" t="e">
        <f t="shared" si="7"/>
        <v>#REF!</v>
      </c>
      <c r="ED72" s="215" t="e">
        <f t="shared" si="8"/>
        <v>#REF!</v>
      </c>
      <c r="EE72" s="277" t="e">
        <f t="shared" si="9"/>
        <v>#REF!</v>
      </c>
      <c r="EF72" s="277"/>
      <c r="EG72" s="277"/>
      <c r="EH72" s="277"/>
      <c r="EI72" s="277"/>
      <c r="EJ72" s="277"/>
      <c r="EK72" s="277"/>
      <c r="EL72" s="277"/>
      <c r="EM72" s="277"/>
      <c r="EN72" s="277"/>
      <c r="EP72" s="201" t="str">
        <f t="shared" si="10"/>
        <v/>
      </c>
      <c r="EQ72" s="202" t="str">
        <f t="shared" si="11"/>
        <v/>
      </c>
      <c r="ER72" s="170" t="str">
        <f t="shared" si="12"/>
        <v/>
      </c>
      <c r="ES72" s="170" t="str">
        <f>IF(ER72="","",CONCATENATE("ID_",G72,": ",I72))</f>
        <v/>
      </c>
      <c r="ET72" s="170" t="str">
        <f>IF(ES72="","",CONCATENATE("Ajuste en ",VLOOKUP(EP72,AQ72:BZ72,(MATCH(EP72,AQ72:BZ72,10)+1))," en el Mapa de riesgos de ",A72))</f>
        <v/>
      </c>
      <c r="EU72" s="170" t="str">
        <f>IF(ET72="","",CONCATENATE("Solicitud de cambio realizada y aprobada por la ",L72," a través del Aplicativo DARUMA"))</f>
        <v/>
      </c>
    </row>
    <row r="73" spans="1:151" ht="399.95" customHeight="1" x14ac:dyDescent="0.2">
      <c r="A73" s="206" t="s">
        <v>277</v>
      </c>
      <c r="B73" s="185" t="s">
        <v>1454</v>
      </c>
      <c r="C73" s="185" t="s">
        <v>1455</v>
      </c>
      <c r="D73" s="206" t="s">
        <v>1150</v>
      </c>
      <c r="E73" s="207" t="s">
        <v>1260</v>
      </c>
      <c r="F73" s="185" t="s">
        <v>1456</v>
      </c>
      <c r="G73" s="207">
        <v>176</v>
      </c>
      <c r="H73" s="207" t="s">
        <v>1850</v>
      </c>
      <c r="I73" s="176" t="s">
        <v>817</v>
      </c>
      <c r="J73" s="206" t="s">
        <v>35</v>
      </c>
      <c r="K73" s="207" t="s">
        <v>365</v>
      </c>
      <c r="L73" s="185" t="s">
        <v>1151</v>
      </c>
      <c r="M73" s="191" t="s">
        <v>818</v>
      </c>
      <c r="N73" s="185" t="s">
        <v>819</v>
      </c>
      <c r="O73" s="185" t="s">
        <v>820</v>
      </c>
      <c r="P73" s="185" t="s">
        <v>368</v>
      </c>
      <c r="Q73" s="185" t="s">
        <v>332</v>
      </c>
      <c r="R73" s="185" t="s">
        <v>369</v>
      </c>
      <c r="S73" s="185" t="s">
        <v>1638</v>
      </c>
      <c r="T73" s="185" t="s">
        <v>360</v>
      </c>
      <c r="U73" s="208" t="s">
        <v>314</v>
      </c>
      <c r="V73" s="209">
        <v>0.4</v>
      </c>
      <c r="W73" s="208" t="s">
        <v>315</v>
      </c>
      <c r="X73" s="209">
        <v>0.2</v>
      </c>
      <c r="Y73" s="66" t="s">
        <v>271</v>
      </c>
      <c r="Z73" s="185" t="s">
        <v>1457</v>
      </c>
      <c r="AA73" s="208" t="s">
        <v>316</v>
      </c>
      <c r="AB73" s="213">
        <v>6.0479999999999992E-2</v>
      </c>
      <c r="AC73" s="208" t="s">
        <v>315</v>
      </c>
      <c r="AD73" s="213">
        <v>0.15000000000000002</v>
      </c>
      <c r="AE73" s="66" t="s">
        <v>271</v>
      </c>
      <c r="AF73" s="185" t="s">
        <v>1458</v>
      </c>
      <c r="AG73" s="206" t="s">
        <v>337</v>
      </c>
      <c r="AH73" s="185" t="s">
        <v>1973</v>
      </c>
      <c r="AI73" s="185" t="s">
        <v>1973</v>
      </c>
      <c r="AJ73" s="185" t="s">
        <v>1973</v>
      </c>
      <c r="AK73" s="185" t="s">
        <v>1973</v>
      </c>
      <c r="AL73" s="185" t="s">
        <v>1973</v>
      </c>
      <c r="AM73" s="185" t="s">
        <v>1973</v>
      </c>
      <c r="AN73" s="185" t="s">
        <v>821</v>
      </c>
      <c r="AO73" s="185" t="s">
        <v>1459</v>
      </c>
      <c r="AP73" s="185" t="s">
        <v>822</v>
      </c>
      <c r="AQ73" s="186">
        <v>43715</v>
      </c>
      <c r="AR73" s="187" t="s">
        <v>338</v>
      </c>
      <c r="AS73" s="188" t="s">
        <v>823</v>
      </c>
      <c r="AT73" s="189">
        <v>43599</v>
      </c>
      <c r="AU73" s="190" t="s">
        <v>338</v>
      </c>
      <c r="AV73" s="191" t="s">
        <v>824</v>
      </c>
      <c r="AW73" s="189">
        <v>43767</v>
      </c>
      <c r="AX73" s="187" t="s">
        <v>687</v>
      </c>
      <c r="AY73" s="188" t="s">
        <v>825</v>
      </c>
      <c r="AZ73" s="189">
        <v>43901</v>
      </c>
      <c r="BA73" s="190" t="s">
        <v>344</v>
      </c>
      <c r="BB73" s="191" t="s">
        <v>826</v>
      </c>
      <c r="BC73" s="189">
        <v>44074</v>
      </c>
      <c r="BD73" s="187" t="s">
        <v>346</v>
      </c>
      <c r="BE73" s="188" t="s">
        <v>827</v>
      </c>
      <c r="BF73" s="189">
        <v>44249</v>
      </c>
      <c r="BG73" s="190" t="s">
        <v>465</v>
      </c>
      <c r="BH73" s="191" t="s">
        <v>828</v>
      </c>
      <c r="BI73" s="189">
        <v>44419</v>
      </c>
      <c r="BJ73" s="187" t="s">
        <v>346</v>
      </c>
      <c r="BK73" s="188" t="s">
        <v>829</v>
      </c>
      <c r="BL73" s="189">
        <v>44544</v>
      </c>
      <c r="BM73" s="190" t="s">
        <v>338</v>
      </c>
      <c r="BN73" s="191" t="s">
        <v>830</v>
      </c>
      <c r="BO73" s="189">
        <v>44645</v>
      </c>
      <c r="BP73" s="187" t="s">
        <v>344</v>
      </c>
      <c r="BQ73" s="188" t="s">
        <v>831</v>
      </c>
      <c r="BR73" s="189">
        <v>44897</v>
      </c>
      <c r="BS73" s="190" t="s">
        <v>687</v>
      </c>
      <c r="BT73" s="191" t="s">
        <v>1460</v>
      </c>
      <c r="BU73" s="189">
        <v>45042</v>
      </c>
      <c r="BV73" s="187" t="s">
        <v>1922</v>
      </c>
      <c r="BW73" s="188" t="s">
        <v>1921</v>
      </c>
      <c r="BX73" s="189" t="s">
        <v>352</v>
      </c>
      <c r="BY73" s="190" t="s">
        <v>353</v>
      </c>
      <c r="BZ73" s="192" t="s">
        <v>352</v>
      </c>
      <c r="CA73" s="2">
        <f>COUNTBLANK(A73:BZ73)</f>
        <v>2</v>
      </c>
      <c r="CB73" s="51" t="s">
        <v>1778</v>
      </c>
      <c r="CC73" s="51" t="s">
        <v>1779</v>
      </c>
      <c r="CD73" s="51" t="s">
        <v>1662</v>
      </c>
      <c r="CE73" s="51" t="s">
        <v>1675</v>
      </c>
      <c r="CF73" s="51" t="s">
        <v>1647</v>
      </c>
      <c r="CG73" s="51" t="s">
        <v>1647</v>
      </c>
      <c r="CH73" s="51" t="s">
        <v>1670</v>
      </c>
      <c r="CI73" s="51" t="s">
        <v>1647</v>
      </c>
      <c r="CJ73" s="51" t="s">
        <v>1675</v>
      </c>
      <c r="CK73" s="51"/>
      <c r="CL73" s="51" t="s">
        <v>1675</v>
      </c>
      <c r="CM73" s="51" t="s">
        <v>1675</v>
      </c>
      <c r="CN73" s="51" t="s">
        <v>1675</v>
      </c>
      <c r="CO73" s="51" t="s">
        <v>1675</v>
      </c>
      <c r="CP73" s="51" t="s">
        <v>1675</v>
      </c>
      <c r="CQ73" s="51" t="s">
        <v>1675</v>
      </c>
      <c r="CR73" s="51" t="s">
        <v>1737</v>
      </c>
      <c r="CS73" s="51" t="s">
        <v>1675</v>
      </c>
      <c r="CT73" s="51" t="s">
        <v>1675</v>
      </c>
      <c r="CU73" s="51" t="s">
        <v>1675</v>
      </c>
      <c r="CV73" s="51" t="s">
        <v>1675</v>
      </c>
      <c r="CW73" s="51" t="s">
        <v>1675</v>
      </c>
      <c r="CX73" s="51" t="s">
        <v>1675</v>
      </c>
      <c r="CZ73" s="174" t="str">
        <f>J73</f>
        <v>Gestión de procesos</v>
      </c>
      <c r="DA73" s="276" t="str">
        <f>I73</f>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v>
      </c>
      <c r="DB73" s="276"/>
      <c r="DC73" s="276"/>
      <c r="DD73" s="276"/>
      <c r="DE73" s="276"/>
      <c r="DF73" s="276"/>
      <c r="DG73" s="276"/>
      <c r="DH73" s="174" t="str">
        <f>Y73</f>
        <v>Bajo</v>
      </c>
      <c r="DI73" s="174" t="str">
        <f t="shared" si="13"/>
        <v>Bajo</v>
      </c>
      <c r="DK73" s="170" t="e">
        <f>SUM(LEN(#REF!)-LEN(SUBSTITUTE(#REF!,"- Preventivo","")))/LEN("- Preventivo")</f>
        <v>#REF!</v>
      </c>
      <c r="DL73" s="170" t="e">
        <f>SUMIFS($DK$12:$DK$99,$A$12:$A$99,A73)</f>
        <v>#REF!</v>
      </c>
      <c r="DM73" s="170" t="e">
        <f>SUM(LEN(#REF!)-LEN(SUBSTITUTE(#REF!,"- Detectivo","")))/LEN("- Detectivo")</f>
        <v>#REF!</v>
      </c>
      <c r="DN73" s="170" t="e">
        <f>SUMIFS($DM$12:$DM$99,$A$12:$A$99,A73)</f>
        <v>#REF!</v>
      </c>
      <c r="DO73" s="170" t="e">
        <f>SUM(LEN(#REF!)-LEN(SUBSTITUTE(#REF!,"- Correctivo","")))/LEN("- Correctivo")</f>
        <v>#REF!</v>
      </c>
      <c r="DP73" s="170" t="e">
        <f>SUMIFS($DO$12:$DO$99,$A$12:$A$99,A73)</f>
        <v>#REF!</v>
      </c>
      <c r="DQ73" s="170" t="e">
        <f t="shared" si="5"/>
        <v>#REF!</v>
      </c>
      <c r="DR73" s="170" t="e">
        <f>SUMIFS($DQ$12:$DQ$99,$A$12:$A$99,A73)</f>
        <v>#REF!</v>
      </c>
      <c r="DS73" s="170" t="e">
        <f>SUM(LEN(#REF!)-LEN(SUBSTITUTE(#REF!,"- Documentado","")))/LEN("- Documentado")</f>
        <v>#REF!</v>
      </c>
      <c r="DT73" s="170" t="e">
        <f>SUM(LEN(#REF!)-LEN(SUBSTITUTE(#REF!,"- Documentado","")))/LEN("- Documentado")</f>
        <v>#REF!</v>
      </c>
      <c r="DU73" s="170" t="e">
        <f>SUMIFS($DS$12:$DS$99,$A$12:$A$99,A73)+SUMIFS($DT$12:$DT$99,$A$12:$A$99,A73)</f>
        <v>#REF!</v>
      </c>
      <c r="DV73" s="170" t="e">
        <f>SUM(LEN(#REF!)-LEN(SUBSTITUTE(#REF!,"- Continua","")))/LEN("- Continua")</f>
        <v>#REF!</v>
      </c>
      <c r="DW73" s="170" t="e">
        <f>SUM(LEN(#REF!)-LEN(SUBSTITUTE(#REF!,"- Continua","")))/LEN("- Continua")</f>
        <v>#REF!</v>
      </c>
      <c r="DX73" s="170" t="e">
        <f>SUMIFS($DV$12:$DV$99,$A$12:$A$99,A73)+SUMIFS($DW$12:$DW$99,$A$12:$A$99,A73)</f>
        <v>#REF!</v>
      </c>
      <c r="DY73" s="170" t="e">
        <f>SUM(LEN(#REF!)-LEN(SUBSTITUTE(#REF!,"- Con registro","")))/LEN("- Con registro")</f>
        <v>#REF!</v>
      </c>
      <c r="DZ73" s="170" t="e">
        <f>SUM(LEN(#REF!)-LEN(SUBSTITUTE(#REF!,"- Con registro","")))/LEN("- Con registro")</f>
        <v>#REF!</v>
      </c>
      <c r="EA73" s="170" t="e">
        <f>SUMIFS($DY$12:$DY$99,$A$12:$A$99,A73)+SUMIFS($DZ$12:$DZ$99,$A$12:$A$99,A73)</f>
        <v>#REF!</v>
      </c>
      <c r="EB73" s="173" t="e">
        <f t="shared" si="6"/>
        <v>#REF!</v>
      </c>
      <c r="EC73" s="173" t="e">
        <f t="shared" si="7"/>
        <v>#REF!</v>
      </c>
      <c r="ED73" s="215" t="e">
        <f t="shared" si="8"/>
        <v>#REF!</v>
      </c>
      <c r="EE73" s="277" t="e">
        <f t="shared" si="9"/>
        <v>#REF!</v>
      </c>
      <c r="EF73" s="277"/>
      <c r="EG73" s="277"/>
      <c r="EH73" s="277"/>
      <c r="EI73" s="277"/>
      <c r="EJ73" s="277"/>
      <c r="EK73" s="277"/>
      <c r="EL73" s="277"/>
      <c r="EM73" s="277"/>
      <c r="EN73" s="277"/>
      <c r="EP73" s="201" t="str">
        <f t="shared" si="10"/>
        <v/>
      </c>
      <c r="EQ73" s="202" t="str">
        <f t="shared" si="11"/>
        <v/>
      </c>
      <c r="ER73" s="170" t="str">
        <f t="shared" si="12"/>
        <v/>
      </c>
      <c r="ES73" s="170" t="str">
        <f>IF(ER73="","",CONCATENATE("ID_",G73,": ",I73))</f>
        <v/>
      </c>
      <c r="ET73" s="170" t="str">
        <f>IF(ES73="","",CONCATENATE("Ajuste en ",VLOOKUP(EP73,AQ73:BZ73,(MATCH(EP73,AQ73:BZ73,10)+1))," en el Mapa de riesgos de ",A73))</f>
        <v/>
      </c>
      <c r="EU73" s="170" t="str">
        <f>IF(ET73="","",CONCATENATE("Solicitud de cambio realizada y aprobada por la ",L73," a través del Aplicativo DARUMA"))</f>
        <v/>
      </c>
    </row>
    <row r="74" spans="1:151" ht="399.95" customHeight="1" x14ac:dyDescent="0.2">
      <c r="A74" s="206" t="s">
        <v>277</v>
      </c>
      <c r="B74" s="185" t="s">
        <v>1454</v>
      </c>
      <c r="C74" s="185" t="s">
        <v>1455</v>
      </c>
      <c r="D74" s="206" t="s">
        <v>1150</v>
      </c>
      <c r="E74" s="207" t="s">
        <v>1260</v>
      </c>
      <c r="F74" s="185" t="s">
        <v>1461</v>
      </c>
      <c r="G74" s="207">
        <v>177</v>
      </c>
      <c r="H74" s="207" t="s">
        <v>1851</v>
      </c>
      <c r="I74" s="176" t="s">
        <v>832</v>
      </c>
      <c r="J74" s="206" t="s">
        <v>35</v>
      </c>
      <c r="K74" s="207" t="s">
        <v>365</v>
      </c>
      <c r="L74" s="185" t="s">
        <v>1151</v>
      </c>
      <c r="M74" s="191" t="s">
        <v>833</v>
      </c>
      <c r="N74" s="185" t="s">
        <v>819</v>
      </c>
      <c r="O74" s="185" t="s">
        <v>834</v>
      </c>
      <c r="P74" s="185" t="s">
        <v>368</v>
      </c>
      <c r="Q74" s="185" t="s">
        <v>332</v>
      </c>
      <c r="R74" s="185" t="s">
        <v>369</v>
      </c>
      <c r="S74" s="185" t="s">
        <v>1638</v>
      </c>
      <c r="T74" s="185" t="s">
        <v>360</v>
      </c>
      <c r="U74" s="208" t="s">
        <v>318</v>
      </c>
      <c r="V74" s="209">
        <v>0.8</v>
      </c>
      <c r="W74" s="208" t="s">
        <v>315</v>
      </c>
      <c r="X74" s="209">
        <v>0.2</v>
      </c>
      <c r="Y74" s="66" t="s">
        <v>84</v>
      </c>
      <c r="Z74" s="185" t="s">
        <v>1462</v>
      </c>
      <c r="AA74" s="208" t="s">
        <v>314</v>
      </c>
      <c r="AB74" s="213">
        <v>0.33600000000000002</v>
      </c>
      <c r="AC74" s="208" t="s">
        <v>315</v>
      </c>
      <c r="AD74" s="213">
        <v>0.15000000000000002</v>
      </c>
      <c r="AE74" s="66" t="s">
        <v>271</v>
      </c>
      <c r="AF74" s="185" t="s">
        <v>1463</v>
      </c>
      <c r="AG74" s="206" t="s">
        <v>337</v>
      </c>
      <c r="AH74" s="185" t="s">
        <v>1973</v>
      </c>
      <c r="AI74" s="185" t="s">
        <v>1973</v>
      </c>
      <c r="AJ74" s="185" t="s">
        <v>1973</v>
      </c>
      <c r="AK74" s="185" t="s">
        <v>1973</v>
      </c>
      <c r="AL74" s="185" t="s">
        <v>1973</v>
      </c>
      <c r="AM74" s="185" t="s">
        <v>1973</v>
      </c>
      <c r="AN74" s="185" t="s">
        <v>1464</v>
      </c>
      <c r="AO74" s="185" t="s">
        <v>1465</v>
      </c>
      <c r="AP74" s="185" t="s">
        <v>835</v>
      </c>
      <c r="AQ74" s="186">
        <v>43715</v>
      </c>
      <c r="AR74" s="187" t="s">
        <v>338</v>
      </c>
      <c r="AS74" s="188" t="s">
        <v>823</v>
      </c>
      <c r="AT74" s="189">
        <v>43599</v>
      </c>
      <c r="AU74" s="190" t="s">
        <v>338</v>
      </c>
      <c r="AV74" s="191" t="s">
        <v>824</v>
      </c>
      <c r="AW74" s="189">
        <v>43767</v>
      </c>
      <c r="AX74" s="187" t="s">
        <v>836</v>
      </c>
      <c r="AY74" s="188" t="s">
        <v>837</v>
      </c>
      <c r="AZ74" s="189">
        <v>43901</v>
      </c>
      <c r="BA74" s="190" t="s">
        <v>838</v>
      </c>
      <c r="BB74" s="191" t="s">
        <v>839</v>
      </c>
      <c r="BC74" s="189">
        <v>44074</v>
      </c>
      <c r="BD74" s="187" t="s">
        <v>346</v>
      </c>
      <c r="BE74" s="188" t="s">
        <v>827</v>
      </c>
      <c r="BF74" s="189">
        <v>44249</v>
      </c>
      <c r="BG74" s="190" t="s">
        <v>344</v>
      </c>
      <c r="BH74" s="191" t="s">
        <v>828</v>
      </c>
      <c r="BI74" s="189">
        <v>44544</v>
      </c>
      <c r="BJ74" s="187" t="s">
        <v>338</v>
      </c>
      <c r="BK74" s="188" t="s">
        <v>830</v>
      </c>
      <c r="BL74" s="189">
        <v>44645</v>
      </c>
      <c r="BM74" s="190" t="s">
        <v>344</v>
      </c>
      <c r="BN74" s="191" t="s">
        <v>831</v>
      </c>
      <c r="BO74" s="189">
        <v>44897</v>
      </c>
      <c r="BP74" s="187" t="s">
        <v>836</v>
      </c>
      <c r="BQ74" s="188" t="s">
        <v>1466</v>
      </c>
      <c r="BR74" s="189">
        <v>45042</v>
      </c>
      <c r="BS74" s="187" t="s">
        <v>1922</v>
      </c>
      <c r="BT74" s="191" t="s">
        <v>1923</v>
      </c>
      <c r="BU74" s="189" t="s">
        <v>352</v>
      </c>
      <c r="BV74" s="187" t="s">
        <v>353</v>
      </c>
      <c r="BW74" s="188" t="s">
        <v>352</v>
      </c>
      <c r="BX74" s="189" t="s">
        <v>352</v>
      </c>
      <c r="BY74" s="190" t="s">
        <v>353</v>
      </c>
      <c r="BZ74" s="192" t="s">
        <v>352</v>
      </c>
      <c r="CA74" s="2">
        <f>COUNTBLANK(A74:BZ74)</f>
        <v>4</v>
      </c>
      <c r="CB74" s="51" t="s">
        <v>1778</v>
      </c>
      <c r="CC74" s="51" t="s">
        <v>1779</v>
      </c>
      <c r="CD74" s="51" t="s">
        <v>1662</v>
      </c>
      <c r="CE74" s="51" t="s">
        <v>1675</v>
      </c>
      <c r="CF74" s="51" t="s">
        <v>1647</v>
      </c>
      <c r="CG74" s="51" t="s">
        <v>1647</v>
      </c>
      <c r="CH74" s="51" t="s">
        <v>1670</v>
      </c>
      <c r="CI74" s="51" t="s">
        <v>1647</v>
      </c>
      <c r="CJ74" s="51" t="s">
        <v>1675</v>
      </c>
      <c r="CK74" s="51"/>
      <c r="CL74" s="51" t="s">
        <v>1675</v>
      </c>
      <c r="CM74" s="51" t="s">
        <v>1675</v>
      </c>
      <c r="CN74" s="51" t="s">
        <v>1675</v>
      </c>
      <c r="CO74" s="51" t="s">
        <v>1675</v>
      </c>
      <c r="CP74" s="51" t="s">
        <v>1675</v>
      </c>
      <c r="CQ74" s="51" t="s">
        <v>1675</v>
      </c>
      <c r="CR74" s="51" t="s">
        <v>1754</v>
      </c>
      <c r="CS74" s="51" t="s">
        <v>1675</v>
      </c>
      <c r="CT74" s="51" t="s">
        <v>1675</v>
      </c>
      <c r="CU74" s="51" t="s">
        <v>1675</v>
      </c>
      <c r="CV74" s="51" t="s">
        <v>1675</v>
      </c>
      <c r="CW74" s="51" t="s">
        <v>1675</v>
      </c>
      <c r="CX74" s="51" t="s">
        <v>1675</v>
      </c>
      <c r="CZ74" s="174" t="str">
        <f>J74</f>
        <v>Gestión de procesos</v>
      </c>
      <c r="DA74" s="276" t="str">
        <f>I74</f>
        <v>Posibilidad de afectación reputacional por interposición de demandas y emisión de decisiones contrarias a los intereses de la Secretaría General, debido a errores (fallas o deficiencias) en la emisión de actos administrativos de carácter general</v>
      </c>
      <c r="DB74" s="276"/>
      <c r="DC74" s="276"/>
      <c r="DD74" s="276"/>
      <c r="DE74" s="276"/>
      <c r="DF74" s="276"/>
      <c r="DG74" s="276"/>
      <c r="DH74" s="174" t="str">
        <f>Y74</f>
        <v>Moderado</v>
      </c>
      <c r="DI74" s="174" t="str">
        <f t="shared" si="13"/>
        <v>Bajo</v>
      </c>
      <c r="DK74" s="170" t="e">
        <f>SUM(LEN(#REF!)-LEN(SUBSTITUTE(#REF!,"- Preventivo","")))/LEN("- Preventivo")</f>
        <v>#REF!</v>
      </c>
      <c r="DL74" s="170" t="e">
        <f>SUMIFS($DK$12:$DK$99,$A$12:$A$99,A74)</f>
        <v>#REF!</v>
      </c>
      <c r="DM74" s="170" t="e">
        <f>SUM(LEN(#REF!)-LEN(SUBSTITUTE(#REF!,"- Detectivo","")))/LEN("- Detectivo")</f>
        <v>#REF!</v>
      </c>
      <c r="DN74" s="170" t="e">
        <f>SUMIFS($DM$12:$DM$99,$A$12:$A$99,A74)</f>
        <v>#REF!</v>
      </c>
      <c r="DO74" s="170" t="e">
        <f>SUM(LEN(#REF!)-LEN(SUBSTITUTE(#REF!,"- Correctivo","")))/LEN("- Correctivo")</f>
        <v>#REF!</v>
      </c>
      <c r="DP74" s="170" t="e">
        <f>SUMIFS($DO$12:$DO$99,$A$12:$A$99,A74)</f>
        <v>#REF!</v>
      </c>
      <c r="DQ74" s="170" t="e">
        <f t="shared" si="5"/>
        <v>#REF!</v>
      </c>
      <c r="DR74" s="170" t="e">
        <f>SUMIFS($DQ$12:$DQ$99,$A$12:$A$99,A74)</f>
        <v>#REF!</v>
      </c>
      <c r="DS74" s="170" t="e">
        <f>SUM(LEN(#REF!)-LEN(SUBSTITUTE(#REF!,"- Documentado","")))/LEN("- Documentado")</f>
        <v>#REF!</v>
      </c>
      <c r="DT74" s="170" t="e">
        <f>SUM(LEN(#REF!)-LEN(SUBSTITUTE(#REF!,"- Documentado","")))/LEN("- Documentado")</f>
        <v>#REF!</v>
      </c>
      <c r="DU74" s="170" t="e">
        <f>SUMIFS($DS$12:$DS$99,$A$12:$A$99,A74)+SUMIFS($DT$12:$DT$99,$A$12:$A$99,A74)</f>
        <v>#REF!</v>
      </c>
      <c r="DV74" s="170" t="e">
        <f>SUM(LEN(#REF!)-LEN(SUBSTITUTE(#REF!,"- Continua","")))/LEN("- Continua")</f>
        <v>#REF!</v>
      </c>
      <c r="DW74" s="170" t="e">
        <f>SUM(LEN(#REF!)-LEN(SUBSTITUTE(#REF!,"- Continua","")))/LEN("- Continua")</f>
        <v>#REF!</v>
      </c>
      <c r="DX74" s="170" t="e">
        <f>SUMIFS($DV$12:$DV$99,$A$12:$A$99,A74)+SUMIFS($DW$12:$DW$99,$A$12:$A$99,A74)</f>
        <v>#REF!</v>
      </c>
      <c r="DY74" s="170" t="e">
        <f>SUM(LEN(#REF!)-LEN(SUBSTITUTE(#REF!,"- Con registro","")))/LEN("- Con registro")</f>
        <v>#REF!</v>
      </c>
      <c r="DZ74" s="170" t="e">
        <f>SUM(LEN(#REF!)-LEN(SUBSTITUTE(#REF!,"- Con registro","")))/LEN("- Con registro")</f>
        <v>#REF!</v>
      </c>
      <c r="EA74" s="170" t="e">
        <f>SUMIFS($DY$12:$DY$99,$A$12:$A$99,A74)+SUMIFS($DZ$12:$DZ$99,$A$12:$A$99,A74)</f>
        <v>#REF!</v>
      </c>
      <c r="EB74" s="173" t="e">
        <f t="shared" si="6"/>
        <v>#REF!</v>
      </c>
      <c r="EC74" s="173" t="e">
        <f t="shared" si="7"/>
        <v>#REF!</v>
      </c>
      <c r="ED74" s="215" t="e">
        <f t="shared" si="8"/>
        <v>#REF!</v>
      </c>
      <c r="EE74" s="277" t="e">
        <f t="shared" si="9"/>
        <v>#REF!</v>
      </c>
      <c r="EF74" s="277"/>
      <c r="EG74" s="277"/>
      <c r="EH74" s="277"/>
      <c r="EI74" s="277"/>
      <c r="EJ74" s="277"/>
      <c r="EK74" s="277"/>
      <c r="EL74" s="277"/>
      <c r="EM74" s="277"/>
      <c r="EN74" s="277"/>
      <c r="EP74" s="201" t="str">
        <f t="shared" si="10"/>
        <v/>
      </c>
      <c r="EQ74" s="202" t="str">
        <f t="shared" si="11"/>
        <v/>
      </c>
      <c r="ER74" s="170" t="str">
        <f t="shared" si="12"/>
        <v/>
      </c>
      <c r="ES74" s="170" t="str">
        <f>IF(ER74="","",CONCATENATE("ID_",G74,": ",I74))</f>
        <v/>
      </c>
      <c r="ET74" s="170" t="str">
        <f>IF(ES74="","",CONCATENATE("Ajuste en ",VLOOKUP(EP74,AQ74:BZ74,(MATCH(EP74,AQ74:BZ74,10)+1))," en el Mapa de riesgos de ",A74))</f>
        <v/>
      </c>
      <c r="EU74" s="170" t="str">
        <f>IF(ET74="","",CONCATENATE("Solicitud de cambio realizada y aprobada por la ",L74," a través del Aplicativo DARUMA"))</f>
        <v/>
      </c>
    </row>
    <row r="75" spans="1:151" ht="399.95" customHeight="1" x14ac:dyDescent="0.2">
      <c r="A75" s="206" t="s">
        <v>277</v>
      </c>
      <c r="B75" s="185" t="s">
        <v>1454</v>
      </c>
      <c r="C75" s="185" t="s">
        <v>1455</v>
      </c>
      <c r="D75" s="206" t="s">
        <v>1150</v>
      </c>
      <c r="E75" s="207" t="s">
        <v>1260</v>
      </c>
      <c r="F75" s="185" t="s">
        <v>1467</v>
      </c>
      <c r="G75" s="207">
        <v>178</v>
      </c>
      <c r="H75" s="207" t="s">
        <v>1852</v>
      </c>
      <c r="I75" s="176" t="s">
        <v>840</v>
      </c>
      <c r="J75" s="206" t="s">
        <v>35</v>
      </c>
      <c r="K75" s="207" t="s">
        <v>365</v>
      </c>
      <c r="L75" s="185" t="s">
        <v>1151</v>
      </c>
      <c r="M75" s="191" t="s">
        <v>841</v>
      </c>
      <c r="N75" s="185" t="s">
        <v>819</v>
      </c>
      <c r="O75" s="185" t="s">
        <v>842</v>
      </c>
      <c r="P75" s="185" t="s">
        <v>368</v>
      </c>
      <c r="Q75" s="185" t="s">
        <v>332</v>
      </c>
      <c r="R75" s="185" t="s">
        <v>369</v>
      </c>
      <c r="S75" s="185" t="s">
        <v>1638</v>
      </c>
      <c r="T75" s="185" t="s">
        <v>360</v>
      </c>
      <c r="U75" s="208" t="s">
        <v>314</v>
      </c>
      <c r="V75" s="209">
        <v>0.4</v>
      </c>
      <c r="W75" s="208" t="s">
        <v>315</v>
      </c>
      <c r="X75" s="209">
        <v>0.2</v>
      </c>
      <c r="Y75" s="66" t="s">
        <v>271</v>
      </c>
      <c r="Z75" s="185" t="s">
        <v>1468</v>
      </c>
      <c r="AA75" s="208" t="s">
        <v>316</v>
      </c>
      <c r="AB75" s="213">
        <v>0.16799999999999998</v>
      </c>
      <c r="AC75" s="208" t="s">
        <v>315</v>
      </c>
      <c r="AD75" s="213">
        <v>0.15000000000000002</v>
      </c>
      <c r="AE75" s="66" t="s">
        <v>271</v>
      </c>
      <c r="AF75" s="185" t="s">
        <v>1469</v>
      </c>
      <c r="AG75" s="206" t="s">
        <v>337</v>
      </c>
      <c r="AH75" s="185" t="s">
        <v>1973</v>
      </c>
      <c r="AI75" s="185" t="s">
        <v>1973</v>
      </c>
      <c r="AJ75" s="185" t="s">
        <v>1973</v>
      </c>
      <c r="AK75" s="185" t="s">
        <v>1973</v>
      </c>
      <c r="AL75" s="185" t="s">
        <v>1973</v>
      </c>
      <c r="AM75" s="185" t="s">
        <v>1973</v>
      </c>
      <c r="AN75" s="185" t="s">
        <v>1470</v>
      </c>
      <c r="AO75" s="185" t="s">
        <v>1471</v>
      </c>
      <c r="AP75" s="185" t="s">
        <v>843</v>
      </c>
      <c r="AQ75" s="186">
        <v>43715</v>
      </c>
      <c r="AR75" s="187" t="s">
        <v>338</v>
      </c>
      <c r="AS75" s="188" t="s">
        <v>823</v>
      </c>
      <c r="AT75" s="189">
        <v>43599</v>
      </c>
      <c r="AU75" s="190" t="s">
        <v>338</v>
      </c>
      <c r="AV75" s="191" t="s">
        <v>844</v>
      </c>
      <c r="AW75" s="189">
        <v>43767</v>
      </c>
      <c r="AX75" s="187" t="s">
        <v>836</v>
      </c>
      <c r="AY75" s="188" t="s">
        <v>845</v>
      </c>
      <c r="AZ75" s="189">
        <v>43901</v>
      </c>
      <c r="BA75" s="190" t="s">
        <v>838</v>
      </c>
      <c r="BB75" s="191" t="s">
        <v>839</v>
      </c>
      <c r="BC75" s="189">
        <v>44074</v>
      </c>
      <c r="BD75" s="187" t="s">
        <v>346</v>
      </c>
      <c r="BE75" s="188" t="s">
        <v>827</v>
      </c>
      <c r="BF75" s="189">
        <v>44249</v>
      </c>
      <c r="BG75" s="190" t="s">
        <v>344</v>
      </c>
      <c r="BH75" s="191" t="s">
        <v>828</v>
      </c>
      <c r="BI75" s="189">
        <v>44544</v>
      </c>
      <c r="BJ75" s="187" t="s">
        <v>338</v>
      </c>
      <c r="BK75" s="188" t="s">
        <v>830</v>
      </c>
      <c r="BL75" s="189">
        <v>44645</v>
      </c>
      <c r="BM75" s="190" t="s">
        <v>344</v>
      </c>
      <c r="BN75" s="191" t="s">
        <v>831</v>
      </c>
      <c r="BO75" s="189">
        <v>44897</v>
      </c>
      <c r="BP75" s="187" t="s">
        <v>342</v>
      </c>
      <c r="BQ75" s="188" t="s">
        <v>1472</v>
      </c>
      <c r="BR75" s="189">
        <v>45042</v>
      </c>
      <c r="BS75" s="187" t="s">
        <v>1922</v>
      </c>
      <c r="BT75" s="191" t="s">
        <v>1924</v>
      </c>
      <c r="BU75" s="189" t="s">
        <v>352</v>
      </c>
      <c r="BV75" s="187" t="s">
        <v>353</v>
      </c>
      <c r="BW75" s="188" t="s">
        <v>352</v>
      </c>
      <c r="BX75" s="189" t="s">
        <v>352</v>
      </c>
      <c r="BY75" s="190" t="s">
        <v>353</v>
      </c>
      <c r="BZ75" s="192" t="s">
        <v>352</v>
      </c>
      <c r="CA75" s="2">
        <f>COUNTBLANK(A75:BZ75)</f>
        <v>4</v>
      </c>
      <c r="CB75" s="51" t="s">
        <v>1778</v>
      </c>
      <c r="CC75" s="51" t="s">
        <v>1779</v>
      </c>
      <c r="CD75" s="51" t="s">
        <v>1662</v>
      </c>
      <c r="CE75" s="51" t="s">
        <v>1675</v>
      </c>
      <c r="CF75" s="51" t="s">
        <v>1647</v>
      </c>
      <c r="CG75" s="51" t="s">
        <v>1647</v>
      </c>
      <c r="CH75" s="51" t="s">
        <v>1670</v>
      </c>
      <c r="CI75" s="51" t="s">
        <v>1647</v>
      </c>
      <c r="CJ75" s="51" t="s">
        <v>1675</v>
      </c>
      <c r="CK75" s="51"/>
      <c r="CL75" s="51" t="s">
        <v>1675</v>
      </c>
      <c r="CM75" s="51" t="s">
        <v>1691</v>
      </c>
      <c r="CN75" s="51" t="s">
        <v>1675</v>
      </c>
      <c r="CO75" s="51" t="s">
        <v>1675</v>
      </c>
      <c r="CP75" s="51" t="s">
        <v>1675</v>
      </c>
      <c r="CQ75" s="51" t="s">
        <v>1675</v>
      </c>
      <c r="CR75" s="51" t="s">
        <v>1738</v>
      </c>
      <c r="CS75" s="51" t="s">
        <v>1675</v>
      </c>
      <c r="CT75" s="51" t="s">
        <v>1675</v>
      </c>
      <c r="CU75" s="51" t="s">
        <v>1675</v>
      </c>
      <c r="CV75" s="51" t="s">
        <v>1675</v>
      </c>
      <c r="CW75" s="51" t="s">
        <v>1675</v>
      </c>
      <c r="CX75" s="51" t="s">
        <v>1675</v>
      </c>
      <c r="CZ75" s="174" t="str">
        <f>J75</f>
        <v>Gestión de procesos</v>
      </c>
      <c r="DA75" s="276" t="str">
        <f>I75</f>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v>
      </c>
      <c r="DB75" s="276"/>
      <c r="DC75" s="276"/>
      <c r="DD75" s="276"/>
      <c r="DE75" s="276"/>
      <c r="DF75" s="276"/>
      <c r="DG75" s="276"/>
      <c r="DH75" s="174" t="str">
        <f>Y75</f>
        <v>Bajo</v>
      </c>
      <c r="DI75" s="174" t="str">
        <f t="shared" si="13"/>
        <v>Bajo</v>
      </c>
      <c r="DK75" s="170" t="e">
        <f>SUM(LEN(#REF!)-LEN(SUBSTITUTE(#REF!,"- Preventivo","")))/LEN("- Preventivo")</f>
        <v>#REF!</v>
      </c>
      <c r="DL75" s="170" t="e">
        <f>SUMIFS($DK$12:$DK$99,$A$12:$A$99,A75)</f>
        <v>#REF!</v>
      </c>
      <c r="DM75" s="170" t="e">
        <f>SUM(LEN(#REF!)-LEN(SUBSTITUTE(#REF!,"- Detectivo","")))/LEN("- Detectivo")</f>
        <v>#REF!</v>
      </c>
      <c r="DN75" s="170" t="e">
        <f>SUMIFS($DM$12:$DM$99,$A$12:$A$99,A75)</f>
        <v>#REF!</v>
      </c>
      <c r="DO75" s="170" t="e">
        <f>SUM(LEN(#REF!)-LEN(SUBSTITUTE(#REF!,"- Correctivo","")))/LEN("- Correctivo")</f>
        <v>#REF!</v>
      </c>
      <c r="DP75" s="170" t="e">
        <f>SUMIFS($DO$12:$DO$99,$A$12:$A$99,A75)</f>
        <v>#REF!</v>
      </c>
      <c r="DQ75" s="170" t="e">
        <f t="shared" si="5"/>
        <v>#REF!</v>
      </c>
      <c r="DR75" s="170" t="e">
        <f>SUMIFS($DQ$12:$DQ$99,$A$12:$A$99,A75)</f>
        <v>#REF!</v>
      </c>
      <c r="DS75" s="170" t="e">
        <f>SUM(LEN(#REF!)-LEN(SUBSTITUTE(#REF!,"- Documentado","")))/LEN("- Documentado")</f>
        <v>#REF!</v>
      </c>
      <c r="DT75" s="170" t="e">
        <f>SUM(LEN(#REF!)-LEN(SUBSTITUTE(#REF!,"- Documentado","")))/LEN("- Documentado")</f>
        <v>#REF!</v>
      </c>
      <c r="DU75" s="170" t="e">
        <f>SUMIFS($DS$12:$DS$99,$A$12:$A$99,A75)+SUMIFS($DT$12:$DT$99,$A$12:$A$99,A75)</f>
        <v>#REF!</v>
      </c>
      <c r="DV75" s="170" t="e">
        <f>SUM(LEN(#REF!)-LEN(SUBSTITUTE(#REF!,"- Continua","")))/LEN("- Continua")</f>
        <v>#REF!</v>
      </c>
      <c r="DW75" s="170" t="e">
        <f>SUM(LEN(#REF!)-LEN(SUBSTITUTE(#REF!,"- Continua","")))/LEN("- Continua")</f>
        <v>#REF!</v>
      </c>
      <c r="DX75" s="170" t="e">
        <f>SUMIFS($DV$12:$DV$99,$A$12:$A$99,A75)+SUMIFS($DW$12:$DW$99,$A$12:$A$99,A75)</f>
        <v>#REF!</v>
      </c>
      <c r="DY75" s="170" t="e">
        <f>SUM(LEN(#REF!)-LEN(SUBSTITUTE(#REF!,"- Con registro","")))/LEN("- Con registro")</f>
        <v>#REF!</v>
      </c>
      <c r="DZ75" s="170" t="e">
        <f>SUM(LEN(#REF!)-LEN(SUBSTITUTE(#REF!,"- Con registro","")))/LEN("- Con registro")</f>
        <v>#REF!</v>
      </c>
      <c r="EA75" s="170" t="e">
        <f>SUMIFS($DY$12:$DY$99,$A$12:$A$99,A75)+SUMIFS($DZ$12:$DZ$99,$A$12:$A$99,A75)</f>
        <v>#REF!</v>
      </c>
      <c r="EB75" s="173" t="e">
        <f t="shared" si="6"/>
        <v>#REF!</v>
      </c>
      <c r="EC75" s="173" t="e">
        <f t="shared" si="7"/>
        <v>#REF!</v>
      </c>
      <c r="ED75" s="215" t="e">
        <f t="shared" si="8"/>
        <v>#REF!</v>
      </c>
      <c r="EE75" s="277" t="e">
        <f t="shared" si="9"/>
        <v>#REF!</v>
      </c>
      <c r="EF75" s="277"/>
      <c r="EG75" s="277"/>
      <c r="EH75" s="277"/>
      <c r="EI75" s="277"/>
      <c r="EJ75" s="277"/>
      <c r="EK75" s="277"/>
      <c r="EL75" s="277"/>
      <c r="EM75" s="277"/>
      <c r="EN75" s="277"/>
      <c r="EP75" s="201" t="str">
        <f t="shared" si="10"/>
        <v/>
      </c>
      <c r="EQ75" s="202" t="str">
        <f t="shared" si="11"/>
        <v/>
      </c>
      <c r="ER75" s="170" t="str">
        <f t="shared" si="12"/>
        <v/>
      </c>
      <c r="ES75" s="170" t="str">
        <f>IF(ER75="","",CONCATENATE("ID_",G75,": ",I75))</f>
        <v/>
      </c>
      <c r="ET75" s="170" t="str">
        <f>IF(ES75="","",CONCATENATE("Ajuste en ",VLOOKUP(EP75,AQ75:BZ75,(MATCH(EP75,AQ75:BZ75,10)+1))," en el Mapa de riesgos de ",A75))</f>
        <v/>
      </c>
      <c r="EU75" s="170" t="str">
        <f>IF(ET75="","",CONCATENATE("Solicitud de cambio realizada y aprobada por la ",L75," a través del Aplicativo DARUMA"))</f>
        <v/>
      </c>
    </row>
    <row r="76" spans="1:151" ht="399.95" customHeight="1" x14ac:dyDescent="0.2">
      <c r="A76" s="206" t="s">
        <v>277</v>
      </c>
      <c r="B76" s="185" t="s">
        <v>1454</v>
      </c>
      <c r="C76" s="185" t="s">
        <v>1455</v>
      </c>
      <c r="D76" s="206" t="s">
        <v>1150</v>
      </c>
      <c r="E76" s="207" t="s">
        <v>1260</v>
      </c>
      <c r="F76" s="185" t="s">
        <v>1456</v>
      </c>
      <c r="G76" s="207">
        <v>175</v>
      </c>
      <c r="H76" s="207" t="s">
        <v>1853</v>
      </c>
      <c r="I76" s="176" t="s">
        <v>846</v>
      </c>
      <c r="J76" s="206" t="s">
        <v>63</v>
      </c>
      <c r="K76" s="207" t="s">
        <v>357</v>
      </c>
      <c r="L76" s="185" t="s">
        <v>1151</v>
      </c>
      <c r="M76" s="191" t="s">
        <v>847</v>
      </c>
      <c r="N76" s="185" t="s">
        <v>819</v>
      </c>
      <c r="O76" s="185" t="s">
        <v>848</v>
      </c>
      <c r="P76" s="185" t="s">
        <v>368</v>
      </c>
      <c r="Q76" s="185" t="s">
        <v>332</v>
      </c>
      <c r="R76" s="185" t="s">
        <v>369</v>
      </c>
      <c r="S76" s="185" t="s">
        <v>1638</v>
      </c>
      <c r="T76" s="185" t="s">
        <v>360</v>
      </c>
      <c r="U76" s="208" t="s">
        <v>316</v>
      </c>
      <c r="V76" s="209">
        <v>0.2</v>
      </c>
      <c r="W76" s="208" t="s">
        <v>101</v>
      </c>
      <c r="X76" s="209">
        <v>0.6</v>
      </c>
      <c r="Y76" s="66" t="s">
        <v>84</v>
      </c>
      <c r="Z76" s="185" t="s">
        <v>1473</v>
      </c>
      <c r="AA76" s="208" t="s">
        <v>316</v>
      </c>
      <c r="AB76" s="213">
        <v>3.0239999999999996E-2</v>
      </c>
      <c r="AC76" s="208" t="s">
        <v>101</v>
      </c>
      <c r="AD76" s="213">
        <v>0.6</v>
      </c>
      <c r="AE76" s="66" t="s">
        <v>84</v>
      </c>
      <c r="AF76" s="185" t="s">
        <v>1474</v>
      </c>
      <c r="AG76" s="206" t="s">
        <v>363</v>
      </c>
      <c r="AH76" s="210" t="s">
        <v>2051</v>
      </c>
      <c r="AI76" s="210" t="s">
        <v>2052</v>
      </c>
      <c r="AJ76" s="210" t="s">
        <v>2054</v>
      </c>
      <c r="AK76" s="210" t="s">
        <v>2053</v>
      </c>
      <c r="AL76" s="214" t="s">
        <v>2055</v>
      </c>
      <c r="AM76" s="214" t="s">
        <v>2056</v>
      </c>
      <c r="AN76" s="185" t="s">
        <v>1475</v>
      </c>
      <c r="AO76" s="185" t="s">
        <v>1476</v>
      </c>
      <c r="AP76" s="185" t="s">
        <v>1477</v>
      </c>
      <c r="AQ76" s="186">
        <v>43599</v>
      </c>
      <c r="AR76" s="187" t="s">
        <v>338</v>
      </c>
      <c r="AS76" s="188" t="s">
        <v>823</v>
      </c>
      <c r="AT76" s="189">
        <v>43767</v>
      </c>
      <c r="AU76" s="190" t="s">
        <v>469</v>
      </c>
      <c r="AV76" s="191" t="s">
        <v>849</v>
      </c>
      <c r="AW76" s="189">
        <v>43901</v>
      </c>
      <c r="AX76" s="187" t="s">
        <v>397</v>
      </c>
      <c r="AY76" s="188" t="s">
        <v>850</v>
      </c>
      <c r="AZ76" s="189">
        <v>44074</v>
      </c>
      <c r="BA76" s="190" t="s">
        <v>346</v>
      </c>
      <c r="BB76" s="191" t="s">
        <v>827</v>
      </c>
      <c r="BC76" s="189">
        <v>44169</v>
      </c>
      <c r="BD76" s="187" t="s">
        <v>465</v>
      </c>
      <c r="BE76" s="188" t="s">
        <v>851</v>
      </c>
      <c r="BF76" s="189">
        <v>44244</v>
      </c>
      <c r="BG76" s="190" t="s">
        <v>465</v>
      </c>
      <c r="BH76" s="191" t="s">
        <v>852</v>
      </c>
      <c r="BI76" s="189">
        <v>44249</v>
      </c>
      <c r="BJ76" s="187" t="s">
        <v>344</v>
      </c>
      <c r="BK76" s="188" t="s">
        <v>828</v>
      </c>
      <c r="BL76" s="189">
        <v>44419</v>
      </c>
      <c r="BM76" s="190" t="s">
        <v>346</v>
      </c>
      <c r="BN76" s="191" t="s">
        <v>829</v>
      </c>
      <c r="BO76" s="189">
        <v>44544</v>
      </c>
      <c r="BP76" s="187" t="s">
        <v>338</v>
      </c>
      <c r="BQ76" s="188" t="s">
        <v>830</v>
      </c>
      <c r="BR76" s="189">
        <v>44645</v>
      </c>
      <c r="BS76" s="190" t="s">
        <v>344</v>
      </c>
      <c r="BT76" s="191" t="s">
        <v>831</v>
      </c>
      <c r="BU76" s="189">
        <v>44897</v>
      </c>
      <c r="BV76" s="187" t="s">
        <v>389</v>
      </c>
      <c r="BW76" s="188" t="s">
        <v>1478</v>
      </c>
      <c r="BX76" s="189">
        <v>45042</v>
      </c>
      <c r="BY76" s="187" t="s">
        <v>1922</v>
      </c>
      <c r="BZ76" s="192" t="s">
        <v>1925</v>
      </c>
      <c r="CA76" s="2">
        <f>COUNTBLANK(A76:BZ76)</f>
        <v>0</v>
      </c>
      <c r="CB76" s="51" t="s">
        <v>1778</v>
      </c>
      <c r="CC76" s="51" t="s">
        <v>1779</v>
      </c>
      <c r="CD76" s="51" t="s">
        <v>1662</v>
      </c>
      <c r="CE76" s="51" t="s">
        <v>1675</v>
      </c>
      <c r="CF76" s="51" t="s">
        <v>1647</v>
      </c>
      <c r="CG76" s="51" t="s">
        <v>1647</v>
      </c>
      <c r="CH76" s="51" t="s">
        <v>1670</v>
      </c>
      <c r="CI76" s="51" t="s">
        <v>1647</v>
      </c>
      <c r="CJ76" s="51" t="s">
        <v>1675</v>
      </c>
      <c r="CK76" s="51"/>
      <c r="CL76" s="51" t="s">
        <v>1675</v>
      </c>
      <c r="CM76" s="51" t="s">
        <v>1690</v>
      </c>
      <c r="CN76" s="51" t="s">
        <v>1675</v>
      </c>
      <c r="CO76" s="51" t="s">
        <v>1675</v>
      </c>
      <c r="CP76" s="51" t="s">
        <v>1675</v>
      </c>
      <c r="CQ76" s="51" t="s">
        <v>1675</v>
      </c>
      <c r="CR76" s="51" t="s">
        <v>1739</v>
      </c>
      <c r="CS76" s="51" t="s">
        <v>1675</v>
      </c>
      <c r="CT76" s="51" t="s">
        <v>1675</v>
      </c>
      <c r="CU76" s="51" t="s">
        <v>1675</v>
      </c>
      <c r="CV76" s="51" t="s">
        <v>1675</v>
      </c>
      <c r="CW76" s="51" t="s">
        <v>1675</v>
      </c>
      <c r="CX76" s="51" t="s">
        <v>1675</v>
      </c>
      <c r="CZ76" s="174" t="str">
        <f>J76</f>
        <v>Corrupción</v>
      </c>
      <c r="DA76" s="276" t="str">
        <f>I76</f>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v>
      </c>
      <c r="DB76" s="276"/>
      <c r="DC76" s="276"/>
      <c r="DD76" s="276"/>
      <c r="DE76" s="276"/>
      <c r="DF76" s="276"/>
      <c r="DG76" s="276"/>
      <c r="DH76" s="174" t="str">
        <f>Y76</f>
        <v>Moderado</v>
      </c>
      <c r="DI76" s="174" t="str">
        <f t="shared" ref="DI76:DI99" si="14">AE76</f>
        <v>Moderado</v>
      </c>
      <c r="DK76" s="170" t="e">
        <f>SUM(LEN(#REF!)-LEN(SUBSTITUTE(#REF!,"- Preventivo","")))/LEN("- Preventivo")</f>
        <v>#REF!</v>
      </c>
      <c r="DL76" s="170" t="e">
        <f>SUMIFS($DK$12:$DK$99,$A$12:$A$99,A76)</f>
        <v>#REF!</v>
      </c>
      <c r="DM76" s="170" t="e">
        <f>SUM(LEN(#REF!)-LEN(SUBSTITUTE(#REF!,"- Detectivo","")))/LEN("- Detectivo")</f>
        <v>#REF!</v>
      </c>
      <c r="DN76" s="170" t="e">
        <f>SUMIFS($DM$12:$DM$99,$A$12:$A$99,A76)</f>
        <v>#REF!</v>
      </c>
      <c r="DO76" s="170" t="e">
        <f>SUM(LEN(#REF!)-LEN(SUBSTITUTE(#REF!,"- Correctivo","")))/LEN("- Correctivo")</f>
        <v>#REF!</v>
      </c>
      <c r="DP76" s="170" t="e">
        <f>SUMIFS($DO$12:$DO$99,$A$12:$A$99,A76)</f>
        <v>#REF!</v>
      </c>
      <c r="DQ76" s="170" t="e">
        <f t="shared" si="5"/>
        <v>#REF!</v>
      </c>
      <c r="DR76" s="170" t="e">
        <f>SUMIFS($DQ$12:$DQ$99,$A$12:$A$99,A76)</f>
        <v>#REF!</v>
      </c>
      <c r="DS76" s="170" t="e">
        <f>SUM(LEN(#REF!)-LEN(SUBSTITUTE(#REF!,"- Documentado","")))/LEN("- Documentado")</f>
        <v>#REF!</v>
      </c>
      <c r="DT76" s="170" t="e">
        <f>SUM(LEN(#REF!)-LEN(SUBSTITUTE(#REF!,"- Documentado","")))/LEN("- Documentado")</f>
        <v>#REF!</v>
      </c>
      <c r="DU76" s="170" t="e">
        <f>SUMIFS($DS$12:$DS$99,$A$12:$A$99,A76)+SUMIFS($DT$12:$DT$99,$A$12:$A$99,A76)</f>
        <v>#REF!</v>
      </c>
      <c r="DV76" s="170" t="e">
        <f>SUM(LEN(#REF!)-LEN(SUBSTITUTE(#REF!,"- Continua","")))/LEN("- Continua")</f>
        <v>#REF!</v>
      </c>
      <c r="DW76" s="170" t="e">
        <f>SUM(LEN(#REF!)-LEN(SUBSTITUTE(#REF!,"- Continua","")))/LEN("- Continua")</f>
        <v>#REF!</v>
      </c>
      <c r="DX76" s="170" t="e">
        <f>SUMIFS($DV$12:$DV$99,$A$12:$A$99,A76)+SUMIFS($DW$12:$DW$99,$A$12:$A$99,A76)</f>
        <v>#REF!</v>
      </c>
      <c r="DY76" s="170" t="e">
        <f>SUM(LEN(#REF!)-LEN(SUBSTITUTE(#REF!,"- Con registro","")))/LEN("- Con registro")</f>
        <v>#REF!</v>
      </c>
      <c r="DZ76" s="170" t="e">
        <f>SUM(LEN(#REF!)-LEN(SUBSTITUTE(#REF!,"- Con registro","")))/LEN("- Con registro")</f>
        <v>#REF!</v>
      </c>
      <c r="EA76" s="170" t="e">
        <f>SUMIFS($DY$12:$DY$99,$A$12:$A$99,A76)+SUMIFS($DZ$12:$DZ$99,$A$12:$A$99,A76)</f>
        <v>#REF!</v>
      </c>
      <c r="EB76" s="173" t="e">
        <f t="shared" si="6"/>
        <v>#REF!</v>
      </c>
      <c r="EC76" s="173" t="e">
        <f t="shared" si="7"/>
        <v>#REF!</v>
      </c>
      <c r="ED76" s="215" t="e">
        <f t="shared" si="8"/>
        <v>#REF!</v>
      </c>
      <c r="EE76" s="277" t="e">
        <f t="shared" si="9"/>
        <v>#REF!</v>
      </c>
      <c r="EF76" s="277"/>
      <c r="EG76" s="277"/>
      <c r="EH76" s="277"/>
      <c r="EI76" s="277"/>
      <c r="EJ76" s="277"/>
      <c r="EK76" s="277"/>
      <c r="EL76" s="277"/>
      <c r="EM76" s="277"/>
      <c r="EN76" s="277"/>
      <c r="EP76" s="201" t="str">
        <f t="shared" si="10"/>
        <v/>
      </c>
      <c r="EQ76" s="202" t="str">
        <f t="shared" si="11"/>
        <v/>
      </c>
      <c r="ER76" s="170" t="str">
        <f t="shared" si="12"/>
        <v/>
      </c>
      <c r="ES76" s="170" t="str">
        <f>IF(ER76="","",CONCATENATE("ID_",G76,": ",I76))</f>
        <v/>
      </c>
      <c r="ET76" s="170" t="str">
        <f>IF(ES76="","",CONCATENATE("Ajuste en ",VLOOKUP(EP76,AQ76:BZ76,(MATCH(EP76,AQ76:BZ76,10)+1))," en el Mapa de riesgos de ",A76))</f>
        <v/>
      </c>
      <c r="EU76" s="170" t="str">
        <f>IF(ET76="","",CONCATENATE("Solicitud de cambio realizada y aprobada por la ",L76," a través del Aplicativo DARUMA"))</f>
        <v/>
      </c>
    </row>
    <row r="77" spans="1:151" ht="399.95" customHeight="1" x14ac:dyDescent="0.2">
      <c r="A77" s="206" t="s">
        <v>1479</v>
      </c>
      <c r="B77" s="185" t="s">
        <v>1480</v>
      </c>
      <c r="C77" s="185" t="s">
        <v>1481</v>
      </c>
      <c r="D77" s="206" t="s">
        <v>1482</v>
      </c>
      <c r="E77" s="207" t="s">
        <v>38</v>
      </c>
      <c r="F77" s="185" t="s">
        <v>1483</v>
      </c>
      <c r="G77" s="207">
        <v>182</v>
      </c>
      <c r="H77" s="207" t="s">
        <v>1854</v>
      </c>
      <c r="I77" s="176" t="s">
        <v>1484</v>
      </c>
      <c r="J77" s="206" t="s">
        <v>35</v>
      </c>
      <c r="K77" s="207" t="s">
        <v>365</v>
      </c>
      <c r="L77" s="185" t="s">
        <v>248</v>
      </c>
      <c r="M77" s="191" t="s">
        <v>665</v>
      </c>
      <c r="N77" s="185" t="s">
        <v>1485</v>
      </c>
      <c r="O77" s="185" t="s">
        <v>1486</v>
      </c>
      <c r="P77" s="185" t="s">
        <v>666</v>
      </c>
      <c r="Q77" s="185" t="s">
        <v>332</v>
      </c>
      <c r="R77" s="185" t="s">
        <v>359</v>
      </c>
      <c r="S77" s="185" t="s">
        <v>1639</v>
      </c>
      <c r="T77" s="185" t="s">
        <v>667</v>
      </c>
      <c r="U77" s="208" t="s">
        <v>316</v>
      </c>
      <c r="V77" s="209">
        <v>0.2</v>
      </c>
      <c r="W77" s="208" t="s">
        <v>121</v>
      </c>
      <c r="X77" s="209">
        <v>0.4</v>
      </c>
      <c r="Y77" s="66" t="s">
        <v>271</v>
      </c>
      <c r="Z77" s="185" t="s">
        <v>668</v>
      </c>
      <c r="AA77" s="208" t="s">
        <v>316</v>
      </c>
      <c r="AB77" s="213">
        <v>2.1167999999999999E-2</v>
      </c>
      <c r="AC77" s="208" t="s">
        <v>315</v>
      </c>
      <c r="AD77" s="213">
        <v>0.16875000000000001</v>
      </c>
      <c r="AE77" s="66" t="s">
        <v>271</v>
      </c>
      <c r="AF77" s="185" t="s">
        <v>669</v>
      </c>
      <c r="AG77" s="206" t="s">
        <v>337</v>
      </c>
      <c r="AH77" s="185" t="s">
        <v>1973</v>
      </c>
      <c r="AI77" s="185" t="s">
        <v>1973</v>
      </c>
      <c r="AJ77" s="185" t="s">
        <v>1973</v>
      </c>
      <c r="AK77" s="185" t="s">
        <v>1973</v>
      </c>
      <c r="AL77" s="185" t="s">
        <v>1973</v>
      </c>
      <c r="AM77" s="185" t="s">
        <v>1973</v>
      </c>
      <c r="AN77" s="185" t="s">
        <v>1487</v>
      </c>
      <c r="AO77" s="185" t="s">
        <v>1488</v>
      </c>
      <c r="AP77" s="185" t="s">
        <v>1489</v>
      </c>
      <c r="AQ77" s="186">
        <v>43356</v>
      </c>
      <c r="AR77" s="187" t="s">
        <v>338</v>
      </c>
      <c r="AS77" s="188" t="s">
        <v>670</v>
      </c>
      <c r="AT77" s="189">
        <v>43593</v>
      </c>
      <c r="AU77" s="190" t="s">
        <v>338</v>
      </c>
      <c r="AV77" s="191" t="s">
        <v>671</v>
      </c>
      <c r="AW77" s="189">
        <v>43909</v>
      </c>
      <c r="AX77" s="187" t="s">
        <v>344</v>
      </c>
      <c r="AY77" s="188" t="s">
        <v>672</v>
      </c>
      <c r="AZ77" s="189">
        <v>44074</v>
      </c>
      <c r="BA77" s="190" t="s">
        <v>584</v>
      </c>
      <c r="BB77" s="191" t="s">
        <v>673</v>
      </c>
      <c r="BC77" s="189">
        <v>44540</v>
      </c>
      <c r="BD77" s="187" t="s">
        <v>338</v>
      </c>
      <c r="BE77" s="188" t="s">
        <v>674</v>
      </c>
      <c r="BF77" s="189">
        <v>44897</v>
      </c>
      <c r="BG77" s="190" t="s">
        <v>389</v>
      </c>
      <c r="BH77" s="191" t="s">
        <v>1490</v>
      </c>
      <c r="BI77" s="189" t="s">
        <v>352</v>
      </c>
      <c r="BJ77" s="187" t="s">
        <v>353</v>
      </c>
      <c r="BK77" s="188" t="s">
        <v>352</v>
      </c>
      <c r="BL77" s="189" t="s">
        <v>352</v>
      </c>
      <c r="BM77" s="190" t="s">
        <v>353</v>
      </c>
      <c r="BN77" s="191" t="s">
        <v>352</v>
      </c>
      <c r="BO77" s="189" t="s">
        <v>352</v>
      </c>
      <c r="BP77" s="187" t="s">
        <v>353</v>
      </c>
      <c r="BQ77" s="188" t="s">
        <v>352</v>
      </c>
      <c r="BR77" s="189" t="s">
        <v>352</v>
      </c>
      <c r="BS77" s="190" t="s">
        <v>353</v>
      </c>
      <c r="BT77" s="191" t="s">
        <v>352</v>
      </c>
      <c r="BU77" s="189" t="s">
        <v>352</v>
      </c>
      <c r="BV77" s="187" t="s">
        <v>353</v>
      </c>
      <c r="BW77" s="188" t="s">
        <v>352</v>
      </c>
      <c r="BX77" s="189" t="s">
        <v>352</v>
      </c>
      <c r="BY77" s="190" t="s">
        <v>353</v>
      </c>
      <c r="BZ77" s="192" t="s">
        <v>352</v>
      </c>
      <c r="CA77" s="2">
        <f>COUNTBLANK(A77:BZ77)</f>
        <v>12</v>
      </c>
      <c r="CB77" s="51" t="s">
        <v>1762</v>
      </c>
      <c r="CC77" s="51" t="s">
        <v>1763</v>
      </c>
      <c r="CD77" s="51" t="s">
        <v>1663</v>
      </c>
      <c r="CE77" s="51" t="s">
        <v>1649</v>
      </c>
      <c r="CF77" s="51" t="s">
        <v>1647</v>
      </c>
      <c r="CG77" s="51" t="s">
        <v>1647</v>
      </c>
      <c r="CH77" s="51" t="s">
        <v>1670</v>
      </c>
      <c r="CI77" s="51" t="s">
        <v>1647</v>
      </c>
      <c r="CJ77" s="51" t="s">
        <v>1675</v>
      </c>
      <c r="CK77" s="51"/>
      <c r="CL77" s="51" t="s">
        <v>1675</v>
      </c>
      <c r="CM77" s="51" t="s">
        <v>1675</v>
      </c>
      <c r="CN77" s="51" t="s">
        <v>1675</v>
      </c>
      <c r="CO77" s="51" t="s">
        <v>1675</v>
      </c>
      <c r="CP77" s="51" t="s">
        <v>1675</v>
      </c>
      <c r="CQ77" s="51" t="s">
        <v>1675</v>
      </c>
      <c r="CR77" s="51" t="s">
        <v>1740</v>
      </c>
      <c r="CS77" s="51" t="s">
        <v>1675</v>
      </c>
      <c r="CT77" s="51" t="s">
        <v>1675</v>
      </c>
      <c r="CU77" s="51" t="s">
        <v>1675</v>
      </c>
      <c r="CV77" s="51" t="s">
        <v>1675</v>
      </c>
      <c r="CW77" s="51" t="s">
        <v>1675</v>
      </c>
      <c r="CX77" s="51" t="s">
        <v>1675</v>
      </c>
      <c r="CZ77" s="174" t="str">
        <f>J77</f>
        <v>Gestión de procesos</v>
      </c>
      <c r="DA77" s="276" t="str">
        <f>I77</f>
        <v>Posibilidad de afectación reputacional por debilidades en la ejecución que afecten la puesta en operación de nuevos medios de relacionamiento con la ciudadanía, debido a errores (fallas o deficiencias) en el diseño y estructuración de estos</v>
      </c>
      <c r="DB77" s="276"/>
      <c r="DC77" s="276"/>
      <c r="DD77" s="276"/>
      <c r="DE77" s="276"/>
      <c r="DF77" s="276"/>
      <c r="DG77" s="276"/>
      <c r="DH77" s="174" t="str">
        <f>Y77</f>
        <v>Bajo</v>
      </c>
      <c r="DI77" s="174" t="str">
        <f t="shared" si="14"/>
        <v>Bajo</v>
      </c>
      <c r="DK77" s="170" t="e">
        <f>SUM(LEN(#REF!)-LEN(SUBSTITUTE(#REF!,"- Preventivo","")))/LEN("- Preventivo")</f>
        <v>#REF!</v>
      </c>
      <c r="DL77" s="170" t="e">
        <f>SUMIFS($DK$12:$DK$99,$A$12:$A$99,A77)</f>
        <v>#REF!</v>
      </c>
      <c r="DM77" s="170" t="e">
        <f>SUM(LEN(#REF!)-LEN(SUBSTITUTE(#REF!,"- Detectivo","")))/LEN("- Detectivo")</f>
        <v>#REF!</v>
      </c>
      <c r="DN77" s="170" t="e">
        <f>SUMIFS($DM$12:$DM$99,$A$12:$A$99,A77)</f>
        <v>#REF!</v>
      </c>
      <c r="DO77" s="170" t="e">
        <f>SUM(LEN(#REF!)-LEN(SUBSTITUTE(#REF!,"- Correctivo","")))/LEN("- Correctivo")</f>
        <v>#REF!</v>
      </c>
      <c r="DP77" s="170" t="e">
        <f>SUMIFS($DO$12:$DO$99,$A$12:$A$99,A77)</f>
        <v>#REF!</v>
      </c>
      <c r="DQ77" s="170" t="e">
        <f t="shared" ref="DQ77:DQ99" si="15">DK77+DM77+DO77</f>
        <v>#REF!</v>
      </c>
      <c r="DR77" s="170" t="e">
        <f>SUMIFS($DQ$12:$DQ$99,$A$12:$A$99,A77)</f>
        <v>#REF!</v>
      </c>
      <c r="DS77" s="170" t="e">
        <f>SUM(LEN(#REF!)-LEN(SUBSTITUTE(#REF!,"- Documentado","")))/LEN("- Documentado")</f>
        <v>#REF!</v>
      </c>
      <c r="DT77" s="170" t="e">
        <f>SUM(LEN(#REF!)-LEN(SUBSTITUTE(#REF!,"- Documentado","")))/LEN("- Documentado")</f>
        <v>#REF!</v>
      </c>
      <c r="DU77" s="170" t="e">
        <f>SUMIFS($DS$12:$DS$99,$A$12:$A$99,A77)+SUMIFS($DT$12:$DT$99,$A$12:$A$99,A77)</f>
        <v>#REF!</v>
      </c>
      <c r="DV77" s="170" t="e">
        <f>SUM(LEN(#REF!)-LEN(SUBSTITUTE(#REF!,"- Continua","")))/LEN("- Continua")</f>
        <v>#REF!</v>
      </c>
      <c r="DW77" s="170" t="e">
        <f>SUM(LEN(#REF!)-LEN(SUBSTITUTE(#REF!,"- Continua","")))/LEN("- Continua")</f>
        <v>#REF!</v>
      </c>
      <c r="DX77" s="170" t="e">
        <f>SUMIFS($DV$12:$DV$99,$A$12:$A$99,A77)+SUMIFS($DW$12:$DW$99,$A$12:$A$99,A77)</f>
        <v>#REF!</v>
      </c>
      <c r="DY77" s="170" t="e">
        <f>SUM(LEN(#REF!)-LEN(SUBSTITUTE(#REF!,"- Con registro","")))/LEN("- Con registro")</f>
        <v>#REF!</v>
      </c>
      <c r="DZ77" s="170" t="e">
        <f>SUM(LEN(#REF!)-LEN(SUBSTITUTE(#REF!,"- Con registro","")))/LEN("- Con registro")</f>
        <v>#REF!</v>
      </c>
      <c r="EA77" s="170" t="e">
        <f>SUMIFS($DY$12:$DY$99,$A$12:$A$99,A77)+SUMIFS($DZ$12:$DZ$99,$A$12:$A$99,A77)</f>
        <v>#REF!</v>
      </c>
      <c r="EB77" s="173" t="e">
        <f t="shared" ref="EB77:EB99" si="16">CONCATENATE("El proceso estableció ",DR77," controles frente a los riesgos identificados, de los cuales:
")</f>
        <v>#REF!</v>
      </c>
      <c r="EC77" s="173" t="e">
        <f t="shared" ref="EC77:EC99" si="17">CONCATENATE("- ",DL77," son preventivos, ",DN77," detectivos y ",DP77," correctivos.
")</f>
        <v>#REF!</v>
      </c>
      <c r="ED77" s="215" t="e">
        <f t="shared" ref="ED77:ED99" si="18">CONCATENATE("- ",DU77," están documentados, ",DX77," se aplican continuamente de acuerdo con la periodicidad establecida y en ",EA77," se deja registro de la aplicación.")</f>
        <v>#REF!</v>
      </c>
      <c r="EE77" s="277" t="e">
        <f t="shared" ref="EE77:EE99" si="19">CONCATENATE(EB77,EC77,ED77)</f>
        <v>#REF!</v>
      </c>
      <c r="EF77" s="277"/>
      <c r="EG77" s="277"/>
      <c r="EH77" s="277"/>
      <c r="EI77" s="277"/>
      <c r="EJ77" s="277"/>
      <c r="EK77" s="277"/>
      <c r="EL77" s="277"/>
      <c r="EM77" s="277"/>
      <c r="EN77" s="277"/>
      <c r="EP77" s="201" t="str">
        <f t="shared" ref="EP77:EP99" si="20">IF(AQ77&gt;=$EP$1,AQ77,IF(AT77&gt;=$EP$1,AT77,IF(AW77&gt;=$EP$1,AW77,IF(AZ77&gt;=$EP$1,AZ77,IF(BC77&gt;=$EP$1,BC77,IF(BF77&gt;=$EP$1,BF77,IF(BI77&gt;=$EP$1,BI77,IF(BL77&gt;=$EP$1,BL77,IF(BO77&gt;=$EP$1,BO77,IF(BR77&gt;=$EP$1,BR77,IF(BU77&gt;=$EP$1,BU77,IF(BX77&gt;=$EP$1,BX77,""))))))))))))</f>
        <v/>
      </c>
      <c r="EQ77" s="202" t="str">
        <f t="shared" ref="EQ77:EQ99" si="21">IF(EP77="","",$B$6)</f>
        <v/>
      </c>
      <c r="ER77" s="170" t="str">
        <f t="shared" ref="ER77:ER99" si="22">IF(EQ77="","","Riesgos")</f>
        <v/>
      </c>
      <c r="ES77" s="170" t="str">
        <f>IF(ER77="","",CONCATENATE("ID_",G77,": ",I77))</f>
        <v/>
      </c>
      <c r="ET77" s="170" t="str">
        <f>IF(ES77="","",CONCATENATE("Ajuste en ",VLOOKUP(EP77,AQ77:BZ77,(MATCH(EP77,AQ77:BZ77,10)+1))," en el Mapa de riesgos de ",A77))</f>
        <v/>
      </c>
      <c r="EU77" s="170" t="str">
        <f>IF(ET77="","",CONCATENATE("Solicitud de cambio realizada y aprobada por la ",L77," a través del Aplicativo DARUMA"))</f>
        <v/>
      </c>
    </row>
    <row r="78" spans="1:151" ht="399.95" customHeight="1" x14ac:dyDescent="0.2">
      <c r="A78" s="206" t="s">
        <v>1479</v>
      </c>
      <c r="B78" s="185" t="s">
        <v>1480</v>
      </c>
      <c r="C78" s="185" t="s">
        <v>1481</v>
      </c>
      <c r="D78" s="206" t="s">
        <v>1482</v>
      </c>
      <c r="E78" s="207" t="s">
        <v>38</v>
      </c>
      <c r="F78" s="185" t="s">
        <v>1945</v>
      </c>
      <c r="G78" s="207">
        <v>183</v>
      </c>
      <c r="H78" s="207" t="s">
        <v>1855</v>
      </c>
      <c r="I78" s="176" t="s">
        <v>1946</v>
      </c>
      <c r="J78" s="206" t="s">
        <v>35</v>
      </c>
      <c r="K78" s="207" t="s">
        <v>365</v>
      </c>
      <c r="L78" s="185" t="s">
        <v>248</v>
      </c>
      <c r="M78" s="212" t="s">
        <v>1947</v>
      </c>
      <c r="N78" s="210" t="s">
        <v>1948</v>
      </c>
      <c r="O78" s="210" t="s">
        <v>1949</v>
      </c>
      <c r="P78" s="185" t="s">
        <v>666</v>
      </c>
      <c r="Q78" s="185" t="s">
        <v>332</v>
      </c>
      <c r="R78" s="185" t="s">
        <v>359</v>
      </c>
      <c r="S78" s="185" t="s">
        <v>1638</v>
      </c>
      <c r="T78" s="185" t="s">
        <v>360</v>
      </c>
      <c r="U78" s="208" t="s">
        <v>317</v>
      </c>
      <c r="V78" s="209">
        <v>0.6</v>
      </c>
      <c r="W78" s="208" t="s">
        <v>101</v>
      </c>
      <c r="X78" s="209">
        <v>0.6</v>
      </c>
      <c r="Y78" s="66" t="s">
        <v>84</v>
      </c>
      <c r="Z78" s="185" t="s">
        <v>1950</v>
      </c>
      <c r="AA78" s="208" t="s">
        <v>316</v>
      </c>
      <c r="AB78" s="213">
        <v>0.10584</v>
      </c>
      <c r="AC78" s="208" t="s">
        <v>121</v>
      </c>
      <c r="AD78" s="213">
        <v>0.25312499999999999</v>
      </c>
      <c r="AE78" s="66" t="s">
        <v>271</v>
      </c>
      <c r="AF78" s="185" t="s">
        <v>676</v>
      </c>
      <c r="AG78" s="206" t="s">
        <v>337</v>
      </c>
      <c r="AH78" s="185" t="s">
        <v>1973</v>
      </c>
      <c r="AI78" s="185" t="s">
        <v>1973</v>
      </c>
      <c r="AJ78" s="185" t="s">
        <v>1973</v>
      </c>
      <c r="AK78" s="185" t="s">
        <v>1973</v>
      </c>
      <c r="AL78" s="185" t="s">
        <v>1973</v>
      </c>
      <c r="AM78" s="185" t="s">
        <v>1973</v>
      </c>
      <c r="AN78" s="185" t="s">
        <v>1951</v>
      </c>
      <c r="AO78" s="185" t="s">
        <v>1952</v>
      </c>
      <c r="AP78" s="185" t="s">
        <v>1953</v>
      </c>
      <c r="AQ78" s="186">
        <v>43356</v>
      </c>
      <c r="AR78" s="187" t="s">
        <v>338</v>
      </c>
      <c r="AS78" s="188" t="s">
        <v>670</v>
      </c>
      <c r="AT78" s="189">
        <v>43593</v>
      </c>
      <c r="AU78" s="190" t="s">
        <v>338</v>
      </c>
      <c r="AV78" s="191" t="s">
        <v>677</v>
      </c>
      <c r="AW78" s="189">
        <v>43759</v>
      </c>
      <c r="AX78" s="187" t="s">
        <v>349</v>
      </c>
      <c r="AY78" s="188" t="s">
        <v>678</v>
      </c>
      <c r="AZ78" s="189">
        <v>43909</v>
      </c>
      <c r="BA78" s="190" t="s">
        <v>344</v>
      </c>
      <c r="BB78" s="191" t="s">
        <v>672</v>
      </c>
      <c r="BC78" s="189">
        <v>44074</v>
      </c>
      <c r="BD78" s="187" t="s">
        <v>349</v>
      </c>
      <c r="BE78" s="188" t="s">
        <v>679</v>
      </c>
      <c r="BF78" s="189">
        <v>44249</v>
      </c>
      <c r="BG78" s="190" t="s">
        <v>344</v>
      </c>
      <c r="BH78" s="191" t="s">
        <v>680</v>
      </c>
      <c r="BI78" s="189">
        <v>44455</v>
      </c>
      <c r="BJ78" s="187" t="s">
        <v>346</v>
      </c>
      <c r="BK78" s="188" t="s">
        <v>681</v>
      </c>
      <c r="BL78" s="189">
        <v>44540</v>
      </c>
      <c r="BM78" s="190" t="s">
        <v>338</v>
      </c>
      <c r="BN78" s="191" t="s">
        <v>674</v>
      </c>
      <c r="BO78" s="189">
        <v>44897</v>
      </c>
      <c r="BP78" s="187" t="s">
        <v>389</v>
      </c>
      <c r="BQ78" s="188" t="s">
        <v>1491</v>
      </c>
      <c r="BR78" s="189">
        <v>45082</v>
      </c>
      <c r="BS78" s="190" t="s">
        <v>1944</v>
      </c>
      <c r="BT78" s="191" t="s">
        <v>1943</v>
      </c>
      <c r="BU78" s="189" t="s">
        <v>352</v>
      </c>
      <c r="BV78" s="187" t="s">
        <v>353</v>
      </c>
      <c r="BW78" s="188" t="s">
        <v>352</v>
      </c>
      <c r="BX78" s="189" t="s">
        <v>352</v>
      </c>
      <c r="BY78" s="190" t="s">
        <v>353</v>
      </c>
      <c r="BZ78" s="192" t="s">
        <v>352</v>
      </c>
      <c r="CA78" s="2">
        <f>COUNTBLANK(A78:BZ78)</f>
        <v>4</v>
      </c>
      <c r="CB78" s="51" t="s">
        <v>1762</v>
      </c>
      <c r="CC78" s="51" t="s">
        <v>1763</v>
      </c>
      <c r="CD78" s="51" t="s">
        <v>1663</v>
      </c>
      <c r="CE78" s="51" t="s">
        <v>1649</v>
      </c>
      <c r="CF78" s="51" t="s">
        <v>1647</v>
      </c>
      <c r="CG78" s="51" t="s">
        <v>1647</v>
      </c>
      <c r="CH78" s="51" t="s">
        <v>1670</v>
      </c>
      <c r="CI78" s="51" t="s">
        <v>1647</v>
      </c>
      <c r="CJ78" s="51" t="s">
        <v>1675</v>
      </c>
      <c r="CK78" s="51"/>
      <c r="CL78" s="51" t="s">
        <v>1675</v>
      </c>
      <c r="CM78" s="51" t="s">
        <v>1675</v>
      </c>
      <c r="CN78" s="51" t="s">
        <v>1675</v>
      </c>
      <c r="CO78" s="51" t="s">
        <v>1675</v>
      </c>
      <c r="CP78" s="51" t="s">
        <v>1675</v>
      </c>
      <c r="CQ78" s="51" t="s">
        <v>1675</v>
      </c>
      <c r="CR78" s="51" t="s">
        <v>1741</v>
      </c>
      <c r="CS78" s="51" t="s">
        <v>1675</v>
      </c>
      <c r="CT78" s="51" t="s">
        <v>1675</v>
      </c>
      <c r="CU78" s="51" t="s">
        <v>1675</v>
      </c>
      <c r="CV78" s="51" t="s">
        <v>1675</v>
      </c>
      <c r="CW78" s="51" t="s">
        <v>1675</v>
      </c>
      <c r="CX78" s="51" t="s">
        <v>1675</v>
      </c>
      <c r="CZ78" s="174" t="str">
        <f>J78</f>
        <v>Gestión de procesos</v>
      </c>
      <c r="DA78" s="276" t="str">
        <f>I78</f>
        <v>Posibilidad de afectación reputacional por hallazgos de entes e instancias de control internos o externos, debido a incumplimiento de compromisos en la ejecución de la gestión de seguimiento y monitoreo de la función de Inspección, Vigilancia y Control</v>
      </c>
      <c r="DB78" s="276"/>
      <c r="DC78" s="276"/>
      <c r="DD78" s="276"/>
      <c r="DE78" s="276"/>
      <c r="DF78" s="276"/>
      <c r="DG78" s="276"/>
      <c r="DH78" s="174" t="str">
        <f>Y78</f>
        <v>Moderado</v>
      </c>
      <c r="DI78" s="174" t="str">
        <f t="shared" si="14"/>
        <v>Bajo</v>
      </c>
      <c r="DK78" s="170" t="e">
        <f>SUM(LEN(#REF!)-LEN(SUBSTITUTE(#REF!,"- Preventivo","")))/LEN("- Preventivo")</f>
        <v>#REF!</v>
      </c>
      <c r="DL78" s="170" t="e">
        <f>SUMIFS($DK$12:$DK$99,$A$12:$A$99,A78)</f>
        <v>#REF!</v>
      </c>
      <c r="DM78" s="170" t="e">
        <f>SUM(LEN(#REF!)-LEN(SUBSTITUTE(#REF!,"- Detectivo","")))/LEN("- Detectivo")</f>
        <v>#REF!</v>
      </c>
      <c r="DN78" s="170" t="e">
        <f>SUMIFS($DM$12:$DM$99,$A$12:$A$99,A78)</f>
        <v>#REF!</v>
      </c>
      <c r="DO78" s="170" t="e">
        <f>SUM(LEN(#REF!)-LEN(SUBSTITUTE(#REF!,"- Correctivo","")))/LEN("- Correctivo")</f>
        <v>#REF!</v>
      </c>
      <c r="DP78" s="170" t="e">
        <f>SUMIFS($DO$12:$DO$99,$A$12:$A$99,A78)</f>
        <v>#REF!</v>
      </c>
      <c r="DQ78" s="170" t="e">
        <f t="shared" si="15"/>
        <v>#REF!</v>
      </c>
      <c r="DR78" s="170" t="e">
        <f>SUMIFS($DQ$12:$DQ$99,$A$12:$A$99,A78)</f>
        <v>#REF!</v>
      </c>
      <c r="DS78" s="170" t="e">
        <f>SUM(LEN(#REF!)-LEN(SUBSTITUTE(#REF!,"- Documentado","")))/LEN("- Documentado")</f>
        <v>#REF!</v>
      </c>
      <c r="DT78" s="170" t="e">
        <f>SUM(LEN(#REF!)-LEN(SUBSTITUTE(#REF!,"- Documentado","")))/LEN("- Documentado")</f>
        <v>#REF!</v>
      </c>
      <c r="DU78" s="170" t="e">
        <f>SUMIFS($DS$12:$DS$99,$A$12:$A$99,A78)+SUMIFS($DT$12:$DT$99,$A$12:$A$99,A78)</f>
        <v>#REF!</v>
      </c>
      <c r="DV78" s="170" t="e">
        <f>SUM(LEN(#REF!)-LEN(SUBSTITUTE(#REF!,"- Continua","")))/LEN("- Continua")</f>
        <v>#REF!</v>
      </c>
      <c r="DW78" s="170" t="e">
        <f>SUM(LEN(#REF!)-LEN(SUBSTITUTE(#REF!,"- Continua","")))/LEN("- Continua")</f>
        <v>#REF!</v>
      </c>
      <c r="DX78" s="170" t="e">
        <f>SUMIFS($DV$12:$DV$99,$A$12:$A$99,A78)+SUMIFS($DW$12:$DW$99,$A$12:$A$99,A78)</f>
        <v>#REF!</v>
      </c>
      <c r="DY78" s="170" t="e">
        <f>SUM(LEN(#REF!)-LEN(SUBSTITUTE(#REF!,"- Con registro","")))/LEN("- Con registro")</f>
        <v>#REF!</v>
      </c>
      <c r="DZ78" s="170" t="e">
        <f>SUM(LEN(#REF!)-LEN(SUBSTITUTE(#REF!,"- Con registro","")))/LEN("- Con registro")</f>
        <v>#REF!</v>
      </c>
      <c r="EA78" s="170" t="e">
        <f>SUMIFS($DY$12:$DY$99,$A$12:$A$99,A78)+SUMIFS($DZ$12:$DZ$99,$A$12:$A$99,A78)</f>
        <v>#REF!</v>
      </c>
      <c r="EB78" s="173" t="e">
        <f t="shared" si="16"/>
        <v>#REF!</v>
      </c>
      <c r="EC78" s="173" t="e">
        <f t="shared" si="17"/>
        <v>#REF!</v>
      </c>
      <c r="ED78" s="215" t="e">
        <f t="shared" si="18"/>
        <v>#REF!</v>
      </c>
      <c r="EE78" s="277" t="e">
        <f t="shared" si="19"/>
        <v>#REF!</v>
      </c>
      <c r="EF78" s="277"/>
      <c r="EG78" s="277"/>
      <c r="EH78" s="277"/>
      <c r="EI78" s="277"/>
      <c r="EJ78" s="277"/>
      <c r="EK78" s="277"/>
      <c r="EL78" s="277"/>
      <c r="EM78" s="277"/>
      <c r="EN78" s="277"/>
      <c r="EP78" s="201" t="str">
        <f t="shared" si="20"/>
        <v/>
      </c>
      <c r="EQ78" s="202" t="str">
        <f t="shared" si="21"/>
        <v/>
      </c>
      <c r="ER78" s="170" t="str">
        <f t="shared" si="22"/>
        <v/>
      </c>
      <c r="ES78" s="170" t="str">
        <f>IF(ER78="","",CONCATENATE("ID_",G78,": ",I78))</f>
        <v/>
      </c>
      <c r="ET78" s="170" t="str">
        <f>IF(ES78="","",CONCATENATE("Ajuste en ",VLOOKUP(EP78,AQ78:BZ78,(MATCH(EP78,AQ78:BZ78,10)+1))," en el Mapa de riesgos de ",A78))</f>
        <v/>
      </c>
      <c r="EU78" s="170" t="str">
        <f>IF(ET78="","",CONCATENATE("Solicitud de cambio realizada y aprobada por la ",L78," a través del Aplicativo DARUMA"))</f>
        <v/>
      </c>
    </row>
    <row r="79" spans="1:151" ht="399.95" customHeight="1" x14ac:dyDescent="0.2">
      <c r="A79" s="206" t="s">
        <v>1479</v>
      </c>
      <c r="B79" s="185" t="s">
        <v>1480</v>
      </c>
      <c r="C79" s="185" t="s">
        <v>1481</v>
      </c>
      <c r="D79" s="206" t="s">
        <v>1482</v>
      </c>
      <c r="E79" s="207" t="s">
        <v>38</v>
      </c>
      <c r="F79" s="185" t="s">
        <v>1492</v>
      </c>
      <c r="G79" s="207">
        <v>184</v>
      </c>
      <c r="H79" s="207" t="s">
        <v>1856</v>
      </c>
      <c r="I79" s="176" t="s">
        <v>682</v>
      </c>
      <c r="J79" s="206" t="s">
        <v>35</v>
      </c>
      <c r="K79" s="207" t="s">
        <v>683</v>
      </c>
      <c r="L79" s="185" t="s">
        <v>248</v>
      </c>
      <c r="M79" s="191" t="s">
        <v>1493</v>
      </c>
      <c r="N79" s="185" t="s">
        <v>1494</v>
      </c>
      <c r="O79" s="185" t="s">
        <v>1495</v>
      </c>
      <c r="P79" s="185" t="s">
        <v>666</v>
      </c>
      <c r="Q79" s="185" t="s">
        <v>332</v>
      </c>
      <c r="R79" s="185" t="s">
        <v>359</v>
      </c>
      <c r="S79" s="185" t="s">
        <v>1639</v>
      </c>
      <c r="T79" s="185" t="s">
        <v>667</v>
      </c>
      <c r="U79" s="208" t="s">
        <v>317</v>
      </c>
      <c r="V79" s="209">
        <v>0.6</v>
      </c>
      <c r="W79" s="208" t="s">
        <v>121</v>
      </c>
      <c r="X79" s="209">
        <v>0.4</v>
      </c>
      <c r="Y79" s="66" t="s">
        <v>84</v>
      </c>
      <c r="Z79" s="185" t="s">
        <v>684</v>
      </c>
      <c r="AA79" s="208" t="s">
        <v>316</v>
      </c>
      <c r="AB79" s="213">
        <v>6.3504000000000005E-2</v>
      </c>
      <c r="AC79" s="208" t="s">
        <v>121</v>
      </c>
      <c r="AD79" s="213">
        <v>0.22500000000000003</v>
      </c>
      <c r="AE79" s="66" t="s">
        <v>271</v>
      </c>
      <c r="AF79" s="185" t="s">
        <v>685</v>
      </c>
      <c r="AG79" s="206" t="s">
        <v>337</v>
      </c>
      <c r="AH79" s="185" t="s">
        <v>1973</v>
      </c>
      <c r="AI79" s="185" t="s">
        <v>1973</v>
      </c>
      <c r="AJ79" s="185" t="s">
        <v>1973</v>
      </c>
      <c r="AK79" s="185" t="s">
        <v>1973</v>
      </c>
      <c r="AL79" s="185" t="s">
        <v>1973</v>
      </c>
      <c r="AM79" s="185" t="s">
        <v>1973</v>
      </c>
      <c r="AN79" s="185" t="s">
        <v>1496</v>
      </c>
      <c r="AO79" s="185" t="s">
        <v>1497</v>
      </c>
      <c r="AP79" s="185" t="s">
        <v>1498</v>
      </c>
      <c r="AQ79" s="186">
        <v>43356</v>
      </c>
      <c r="AR79" s="187" t="s">
        <v>338</v>
      </c>
      <c r="AS79" s="188" t="s">
        <v>670</v>
      </c>
      <c r="AT79" s="189">
        <v>43593</v>
      </c>
      <c r="AU79" s="190" t="s">
        <v>338</v>
      </c>
      <c r="AV79" s="191" t="s">
        <v>686</v>
      </c>
      <c r="AW79" s="189">
        <v>43759</v>
      </c>
      <c r="AX79" s="187" t="s">
        <v>687</v>
      </c>
      <c r="AY79" s="188" t="s">
        <v>688</v>
      </c>
      <c r="AZ79" s="189">
        <v>43909</v>
      </c>
      <c r="BA79" s="190" t="s">
        <v>338</v>
      </c>
      <c r="BB79" s="191" t="s">
        <v>689</v>
      </c>
      <c r="BC79" s="189">
        <v>44074</v>
      </c>
      <c r="BD79" s="187" t="s">
        <v>349</v>
      </c>
      <c r="BE79" s="188" t="s">
        <v>690</v>
      </c>
      <c r="BF79" s="189">
        <v>44168</v>
      </c>
      <c r="BG79" s="190" t="s">
        <v>344</v>
      </c>
      <c r="BH79" s="191" t="s">
        <v>691</v>
      </c>
      <c r="BI79" s="189">
        <v>44249</v>
      </c>
      <c r="BJ79" s="187" t="s">
        <v>346</v>
      </c>
      <c r="BK79" s="188" t="s">
        <v>692</v>
      </c>
      <c r="BL79" s="189">
        <v>44404</v>
      </c>
      <c r="BM79" s="190" t="s">
        <v>346</v>
      </c>
      <c r="BN79" s="191" t="s">
        <v>693</v>
      </c>
      <c r="BO79" s="189">
        <v>44455</v>
      </c>
      <c r="BP79" s="187" t="s">
        <v>346</v>
      </c>
      <c r="BQ79" s="188" t="s">
        <v>694</v>
      </c>
      <c r="BR79" s="189">
        <v>44540</v>
      </c>
      <c r="BS79" s="190" t="s">
        <v>338</v>
      </c>
      <c r="BT79" s="191" t="s">
        <v>695</v>
      </c>
      <c r="BU79" s="189">
        <v>44897</v>
      </c>
      <c r="BV79" s="187" t="s">
        <v>349</v>
      </c>
      <c r="BW79" s="188" t="s">
        <v>1499</v>
      </c>
      <c r="BX79" s="189" t="s">
        <v>352</v>
      </c>
      <c r="BY79" s="190" t="s">
        <v>353</v>
      </c>
      <c r="BZ79" s="192" t="s">
        <v>352</v>
      </c>
      <c r="CA79" s="2">
        <f>COUNTBLANK(A79:BZ79)</f>
        <v>2</v>
      </c>
      <c r="CB79" s="51" t="s">
        <v>1762</v>
      </c>
      <c r="CC79" s="51" t="s">
        <v>1763</v>
      </c>
      <c r="CD79" s="51" t="s">
        <v>1663</v>
      </c>
      <c r="CE79" s="51" t="s">
        <v>1649</v>
      </c>
      <c r="CF79" s="51" t="s">
        <v>1647</v>
      </c>
      <c r="CG79" s="51" t="s">
        <v>1647</v>
      </c>
      <c r="CH79" s="51" t="s">
        <v>1670</v>
      </c>
      <c r="CI79" s="51" t="s">
        <v>1647</v>
      </c>
      <c r="CJ79" s="51" t="s">
        <v>1675</v>
      </c>
      <c r="CK79" s="51"/>
      <c r="CL79" s="51" t="s">
        <v>1675</v>
      </c>
      <c r="CM79" s="51" t="s">
        <v>1691</v>
      </c>
      <c r="CN79" s="51" t="s">
        <v>1675</v>
      </c>
      <c r="CO79" s="51" t="s">
        <v>1675</v>
      </c>
      <c r="CP79" s="51" t="s">
        <v>1675</v>
      </c>
      <c r="CQ79" s="51" t="s">
        <v>1675</v>
      </c>
      <c r="CR79" s="51" t="s">
        <v>1742</v>
      </c>
      <c r="CS79" s="51" t="s">
        <v>1675</v>
      </c>
      <c r="CT79" s="51" t="s">
        <v>1675</v>
      </c>
      <c r="CU79" s="51" t="s">
        <v>1675</v>
      </c>
      <c r="CV79" s="51" t="s">
        <v>1675</v>
      </c>
      <c r="CW79" s="51" t="s">
        <v>1675</v>
      </c>
      <c r="CX79" s="51" t="s">
        <v>1675</v>
      </c>
      <c r="CZ79" s="174" t="str">
        <f>J79</f>
        <v>Gestión de procesos</v>
      </c>
      <c r="DA79" s="276" t="str">
        <f>I79</f>
        <v>Posibilidad de afectación reputacional por no prestación del servicio, debido a interrupciones en el modelo multicanal que impidan a la ciudadanía acceder a la oferta institucional de trámites y servicios de las entidades que hacen parte de la Red CADE</v>
      </c>
      <c r="DB79" s="276"/>
      <c r="DC79" s="276"/>
      <c r="DD79" s="276"/>
      <c r="DE79" s="276"/>
      <c r="DF79" s="276"/>
      <c r="DG79" s="276"/>
      <c r="DH79" s="174" t="str">
        <f>Y79</f>
        <v>Moderado</v>
      </c>
      <c r="DI79" s="174" t="str">
        <f t="shared" si="14"/>
        <v>Bajo</v>
      </c>
      <c r="DK79" s="170" t="e">
        <f>SUM(LEN(#REF!)-LEN(SUBSTITUTE(#REF!,"- Preventivo","")))/LEN("- Preventivo")</f>
        <v>#REF!</v>
      </c>
      <c r="DL79" s="170" t="e">
        <f>SUMIFS($DK$12:$DK$99,$A$12:$A$99,A79)</f>
        <v>#REF!</v>
      </c>
      <c r="DM79" s="170" t="e">
        <f>SUM(LEN(#REF!)-LEN(SUBSTITUTE(#REF!,"- Detectivo","")))/LEN("- Detectivo")</f>
        <v>#REF!</v>
      </c>
      <c r="DN79" s="170" t="e">
        <f>SUMIFS($DM$12:$DM$99,$A$12:$A$99,A79)</f>
        <v>#REF!</v>
      </c>
      <c r="DO79" s="170" t="e">
        <f>SUM(LEN(#REF!)-LEN(SUBSTITUTE(#REF!,"- Correctivo","")))/LEN("- Correctivo")</f>
        <v>#REF!</v>
      </c>
      <c r="DP79" s="170" t="e">
        <f>SUMIFS($DO$12:$DO$99,$A$12:$A$99,A79)</f>
        <v>#REF!</v>
      </c>
      <c r="DQ79" s="170" t="e">
        <f t="shared" si="15"/>
        <v>#REF!</v>
      </c>
      <c r="DR79" s="170" t="e">
        <f>SUMIFS($DQ$12:$DQ$99,$A$12:$A$99,A79)</f>
        <v>#REF!</v>
      </c>
      <c r="DS79" s="170" t="e">
        <f>SUM(LEN(#REF!)-LEN(SUBSTITUTE(#REF!,"- Documentado","")))/LEN("- Documentado")</f>
        <v>#REF!</v>
      </c>
      <c r="DT79" s="170" t="e">
        <f>SUM(LEN(#REF!)-LEN(SUBSTITUTE(#REF!,"- Documentado","")))/LEN("- Documentado")</f>
        <v>#REF!</v>
      </c>
      <c r="DU79" s="170" t="e">
        <f>SUMIFS($DS$12:$DS$99,$A$12:$A$99,A79)+SUMIFS($DT$12:$DT$99,$A$12:$A$99,A79)</f>
        <v>#REF!</v>
      </c>
      <c r="DV79" s="170" t="e">
        <f>SUM(LEN(#REF!)-LEN(SUBSTITUTE(#REF!,"- Continua","")))/LEN("- Continua")</f>
        <v>#REF!</v>
      </c>
      <c r="DW79" s="170" t="e">
        <f>SUM(LEN(#REF!)-LEN(SUBSTITUTE(#REF!,"- Continua","")))/LEN("- Continua")</f>
        <v>#REF!</v>
      </c>
      <c r="DX79" s="170" t="e">
        <f>SUMIFS($DV$12:$DV$99,$A$12:$A$99,A79)+SUMIFS($DW$12:$DW$99,$A$12:$A$99,A79)</f>
        <v>#REF!</v>
      </c>
      <c r="DY79" s="170" t="e">
        <f>SUM(LEN(#REF!)-LEN(SUBSTITUTE(#REF!,"- Con registro","")))/LEN("- Con registro")</f>
        <v>#REF!</v>
      </c>
      <c r="DZ79" s="170" t="e">
        <f>SUM(LEN(#REF!)-LEN(SUBSTITUTE(#REF!,"- Con registro","")))/LEN("- Con registro")</f>
        <v>#REF!</v>
      </c>
      <c r="EA79" s="170" t="e">
        <f>SUMIFS($DY$12:$DY$99,$A$12:$A$99,A79)+SUMIFS($DZ$12:$DZ$99,$A$12:$A$99,A79)</f>
        <v>#REF!</v>
      </c>
      <c r="EB79" s="173" t="e">
        <f t="shared" si="16"/>
        <v>#REF!</v>
      </c>
      <c r="EC79" s="173" t="e">
        <f t="shared" si="17"/>
        <v>#REF!</v>
      </c>
      <c r="ED79" s="215" t="e">
        <f t="shared" si="18"/>
        <v>#REF!</v>
      </c>
      <c r="EE79" s="277" t="e">
        <f t="shared" si="19"/>
        <v>#REF!</v>
      </c>
      <c r="EF79" s="277"/>
      <c r="EG79" s="277"/>
      <c r="EH79" s="277"/>
      <c r="EI79" s="277"/>
      <c r="EJ79" s="277"/>
      <c r="EK79" s="277"/>
      <c r="EL79" s="277"/>
      <c r="EM79" s="277"/>
      <c r="EN79" s="277"/>
      <c r="EP79" s="201" t="str">
        <f t="shared" si="20"/>
        <v/>
      </c>
      <c r="EQ79" s="202" t="str">
        <f t="shared" si="21"/>
        <v/>
      </c>
      <c r="ER79" s="170" t="str">
        <f t="shared" si="22"/>
        <v/>
      </c>
      <c r="ES79" s="170" t="str">
        <f>IF(ER79="","",CONCATENATE("ID_",G79,": ",I79))</f>
        <v/>
      </c>
      <c r="ET79" s="170" t="str">
        <f>IF(ES79="","",CONCATENATE("Ajuste en ",VLOOKUP(EP79,AQ79:BZ79,(MATCH(EP79,AQ79:BZ79,10)+1))," en el Mapa de riesgos de ",A79))</f>
        <v/>
      </c>
      <c r="EU79" s="170" t="str">
        <f>IF(ET79="","",CONCATENATE("Solicitud de cambio realizada y aprobada por la ",L79," a través del Aplicativo DARUMA"))</f>
        <v/>
      </c>
    </row>
    <row r="80" spans="1:151" ht="399.95" customHeight="1" x14ac:dyDescent="0.2">
      <c r="A80" s="206" t="s">
        <v>1479</v>
      </c>
      <c r="B80" s="185" t="s">
        <v>1480</v>
      </c>
      <c r="C80" s="185" t="s">
        <v>1481</v>
      </c>
      <c r="D80" s="206" t="s">
        <v>1482</v>
      </c>
      <c r="E80" s="207" t="s">
        <v>38</v>
      </c>
      <c r="F80" s="185" t="s">
        <v>1500</v>
      </c>
      <c r="G80" s="207">
        <v>185</v>
      </c>
      <c r="H80" s="207" t="s">
        <v>1857</v>
      </c>
      <c r="I80" s="176" t="s">
        <v>1501</v>
      </c>
      <c r="J80" s="206" t="s">
        <v>35</v>
      </c>
      <c r="K80" s="207" t="s">
        <v>365</v>
      </c>
      <c r="L80" s="185" t="s">
        <v>248</v>
      </c>
      <c r="M80" s="191" t="s">
        <v>1502</v>
      </c>
      <c r="N80" s="185" t="s">
        <v>1503</v>
      </c>
      <c r="O80" s="185" t="s">
        <v>1504</v>
      </c>
      <c r="P80" s="185" t="s">
        <v>666</v>
      </c>
      <c r="Q80" s="185" t="s">
        <v>332</v>
      </c>
      <c r="R80" s="185" t="s">
        <v>628</v>
      </c>
      <c r="S80" s="185" t="s">
        <v>1639</v>
      </c>
      <c r="T80" s="185" t="s">
        <v>667</v>
      </c>
      <c r="U80" s="208" t="s">
        <v>314</v>
      </c>
      <c r="V80" s="209">
        <v>0.4</v>
      </c>
      <c r="W80" s="208" t="s">
        <v>121</v>
      </c>
      <c r="X80" s="209">
        <v>0.4</v>
      </c>
      <c r="Y80" s="66" t="s">
        <v>84</v>
      </c>
      <c r="Z80" s="185" t="s">
        <v>696</v>
      </c>
      <c r="AA80" s="208" t="s">
        <v>316</v>
      </c>
      <c r="AB80" s="213">
        <v>0.16799999999999998</v>
      </c>
      <c r="AC80" s="208" t="s">
        <v>121</v>
      </c>
      <c r="AD80" s="213">
        <v>0.30000000000000004</v>
      </c>
      <c r="AE80" s="66" t="s">
        <v>271</v>
      </c>
      <c r="AF80" s="185" t="s">
        <v>685</v>
      </c>
      <c r="AG80" s="206" t="s">
        <v>337</v>
      </c>
      <c r="AH80" s="185" t="s">
        <v>1973</v>
      </c>
      <c r="AI80" s="185" t="s">
        <v>1973</v>
      </c>
      <c r="AJ80" s="185" t="s">
        <v>1973</v>
      </c>
      <c r="AK80" s="185" t="s">
        <v>1973</v>
      </c>
      <c r="AL80" s="185" t="s">
        <v>1973</v>
      </c>
      <c r="AM80" s="185" t="s">
        <v>1973</v>
      </c>
      <c r="AN80" s="185" t="s">
        <v>1505</v>
      </c>
      <c r="AO80" s="185" t="s">
        <v>1506</v>
      </c>
      <c r="AP80" s="185" t="s">
        <v>1507</v>
      </c>
      <c r="AQ80" s="186">
        <v>43356</v>
      </c>
      <c r="AR80" s="187" t="s">
        <v>338</v>
      </c>
      <c r="AS80" s="188" t="s">
        <v>670</v>
      </c>
      <c r="AT80" s="189">
        <v>43593</v>
      </c>
      <c r="AU80" s="190" t="s">
        <v>338</v>
      </c>
      <c r="AV80" s="191" t="s">
        <v>697</v>
      </c>
      <c r="AW80" s="189">
        <v>43759</v>
      </c>
      <c r="AX80" s="187" t="s">
        <v>338</v>
      </c>
      <c r="AY80" s="188" t="s">
        <v>698</v>
      </c>
      <c r="AZ80" s="189">
        <v>43909</v>
      </c>
      <c r="BA80" s="190" t="s">
        <v>397</v>
      </c>
      <c r="BB80" s="191" t="s">
        <v>699</v>
      </c>
      <c r="BC80" s="189">
        <v>44074</v>
      </c>
      <c r="BD80" s="187" t="s">
        <v>349</v>
      </c>
      <c r="BE80" s="188" t="s">
        <v>700</v>
      </c>
      <c r="BF80" s="189">
        <v>44249</v>
      </c>
      <c r="BG80" s="190" t="s">
        <v>349</v>
      </c>
      <c r="BH80" s="191" t="s">
        <v>701</v>
      </c>
      <c r="BI80" s="189">
        <v>44404</v>
      </c>
      <c r="BJ80" s="187" t="s">
        <v>346</v>
      </c>
      <c r="BK80" s="188" t="s">
        <v>693</v>
      </c>
      <c r="BL80" s="189">
        <v>44455</v>
      </c>
      <c r="BM80" s="190" t="s">
        <v>346</v>
      </c>
      <c r="BN80" s="191" t="s">
        <v>702</v>
      </c>
      <c r="BO80" s="189">
        <v>44540</v>
      </c>
      <c r="BP80" s="187" t="s">
        <v>338</v>
      </c>
      <c r="BQ80" s="188" t="s">
        <v>703</v>
      </c>
      <c r="BR80" s="189">
        <v>44897</v>
      </c>
      <c r="BS80" s="190" t="s">
        <v>389</v>
      </c>
      <c r="BT80" s="191" t="s">
        <v>1508</v>
      </c>
      <c r="BU80" s="189" t="s">
        <v>352</v>
      </c>
      <c r="BV80" s="187" t="s">
        <v>353</v>
      </c>
      <c r="BW80" s="188" t="s">
        <v>352</v>
      </c>
      <c r="BX80" s="189" t="s">
        <v>352</v>
      </c>
      <c r="BY80" s="190" t="s">
        <v>353</v>
      </c>
      <c r="BZ80" s="192" t="s">
        <v>352</v>
      </c>
      <c r="CA80" s="2">
        <f>COUNTBLANK(A80:BZ80)</f>
        <v>4</v>
      </c>
      <c r="CB80" s="51" t="s">
        <v>1762</v>
      </c>
      <c r="CC80" s="51" t="s">
        <v>1763</v>
      </c>
      <c r="CD80" s="51" t="s">
        <v>1663</v>
      </c>
      <c r="CE80" s="51" t="s">
        <v>1649</v>
      </c>
      <c r="CF80" s="51" t="s">
        <v>1647</v>
      </c>
      <c r="CG80" s="51" t="s">
        <v>1647</v>
      </c>
      <c r="CH80" s="51" t="s">
        <v>1670</v>
      </c>
      <c r="CI80" s="51" t="s">
        <v>1647</v>
      </c>
      <c r="CJ80" s="51" t="s">
        <v>1675</v>
      </c>
      <c r="CK80" s="51"/>
      <c r="CL80" s="51" t="s">
        <v>1675</v>
      </c>
      <c r="CM80" s="51" t="s">
        <v>1675</v>
      </c>
      <c r="CN80" s="51" t="s">
        <v>1675</v>
      </c>
      <c r="CO80" s="51" t="s">
        <v>1675</v>
      </c>
      <c r="CP80" s="51" t="s">
        <v>1675</v>
      </c>
      <c r="CQ80" s="51" t="s">
        <v>1675</v>
      </c>
      <c r="CR80" s="51" t="s">
        <v>1743</v>
      </c>
      <c r="CS80" s="51" t="s">
        <v>1675</v>
      </c>
      <c r="CT80" s="51" t="s">
        <v>1675</v>
      </c>
      <c r="CU80" s="51" t="s">
        <v>1675</v>
      </c>
      <c r="CV80" s="51" t="s">
        <v>1675</v>
      </c>
      <c r="CW80" s="51" t="s">
        <v>1675</v>
      </c>
      <c r="CX80" s="51" t="s">
        <v>1675</v>
      </c>
      <c r="CZ80" s="174" t="str">
        <f>J80</f>
        <v>Gestión de procesos</v>
      </c>
      <c r="DA80" s="276" t="str">
        <f>I80</f>
        <v>Posibilidad de afectación reputacional por información inconsistente, debido a errores (fallas o deficiencias) en el seguimiento a la gestión de las entidades participantes en los medios de interacción de la Red CADE</v>
      </c>
      <c r="DB80" s="276"/>
      <c r="DC80" s="276"/>
      <c r="DD80" s="276"/>
      <c r="DE80" s="276"/>
      <c r="DF80" s="276"/>
      <c r="DG80" s="276"/>
      <c r="DH80" s="174" t="str">
        <f>Y80</f>
        <v>Moderado</v>
      </c>
      <c r="DI80" s="174" t="str">
        <f t="shared" si="14"/>
        <v>Bajo</v>
      </c>
      <c r="DK80" s="170" t="e">
        <f>SUM(LEN(#REF!)-LEN(SUBSTITUTE(#REF!,"- Preventivo","")))/LEN("- Preventivo")</f>
        <v>#REF!</v>
      </c>
      <c r="DL80" s="170" t="e">
        <f>SUMIFS($DK$12:$DK$99,$A$12:$A$99,A80)</f>
        <v>#REF!</v>
      </c>
      <c r="DM80" s="170" t="e">
        <f>SUM(LEN(#REF!)-LEN(SUBSTITUTE(#REF!,"- Detectivo","")))/LEN("- Detectivo")</f>
        <v>#REF!</v>
      </c>
      <c r="DN80" s="170" t="e">
        <f>SUMIFS($DM$12:$DM$99,$A$12:$A$99,A80)</f>
        <v>#REF!</v>
      </c>
      <c r="DO80" s="170" t="e">
        <f>SUM(LEN(#REF!)-LEN(SUBSTITUTE(#REF!,"- Correctivo","")))/LEN("- Correctivo")</f>
        <v>#REF!</v>
      </c>
      <c r="DP80" s="170" t="e">
        <f>SUMIFS($DO$12:$DO$99,$A$12:$A$99,A80)</f>
        <v>#REF!</v>
      </c>
      <c r="DQ80" s="170" t="e">
        <f t="shared" si="15"/>
        <v>#REF!</v>
      </c>
      <c r="DR80" s="170" t="e">
        <f>SUMIFS($DQ$12:$DQ$99,$A$12:$A$99,A80)</f>
        <v>#REF!</v>
      </c>
      <c r="DS80" s="170" t="e">
        <f>SUM(LEN(#REF!)-LEN(SUBSTITUTE(#REF!,"- Documentado","")))/LEN("- Documentado")</f>
        <v>#REF!</v>
      </c>
      <c r="DT80" s="170" t="e">
        <f>SUM(LEN(#REF!)-LEN(SUBSTITUTE(#REF!,"- Documentado","")))/LEN("- Documentado")</f>
        <v>#REF!</v>
      </c>
      <c r="DU80" s="170" t="e">
        <f>SUMIFS($DS$12:$DS$99,$A$12:$A$99,A80)+SUMIFS($DT$12:$DT$99,$A$12:$A$99,A80)</f>
        <v>#REF!</v>
      </c>
      <c r="DV80" s="170" t="e">
        <f>SUM(LEN(#REF!)-LEN(SUBSTITUTE(#REF!,"- Continua","")))/LEN("- Continua")</f>
        <v>#REF!</v>
      </c>
      <c r="DW80" s="170" t="e">
        <f>SUM(LEN(#REF!)-LEN(SUBSTITUTE(#REF!,"- Continua","")))/LEN("- Continua")</f>
        <v>#REF!</v>
      </c>
      <c r="DX80" s="170" t="e">
        <f>SUMIFS($DV$12:$DV$99,$A$12:$A$99,A80)+SUMIFS($DW$12:$DW$99,$A$12:$A$99,A80)</f>
        <v>#REF!</v>
      </c>
      <c r="DY80" s="170" t="e">
        <f>SUM(LEN(#REF!)-LEN(SUBSTITUTE(#REF!,"- Con registro","")))/LEN("- Con registro")</f>
        <v>#REF!</v>
      </c>
      <c r="DZ80" s="170" t="e">
        <f>SUM(LEN(#REF!)-LEN(SUBSTITUTE(#REF!,"- Con registro","")))/LEN("- Con registro")</f>
        <v>#REF!</v>
      </c>
      <c r="EA80" s="170" t="e">
        <f>SUMIFS($DY$12:$DY$99,$A$12:$A$99,A80)+SUMIFS($DZ$12:$DZ$99,$A$12:$A$99,A80)</f>
        <v>#REF!</v>
      </c>
      <c r="EB80" s="173" t="e">
        <f t="shared" si="16"/>
        <v>#REF!</v>
      </c>
      <c r="EC80" s="173" t="e">
        <f t="shared" si="17"/>
        <v>#REF!</v>
      </c>
      <c r="ED80" s="215" t="e">
        <f t="shared" si="18"/>
        <v>#REF!</v>
      </c>
      <c r="EE80" s="277" t="e">
        <f t="shared" si="19"/>
        <v>#REF!</v>
      </c>
      <c r="EF80" s="277"/>
      <c r="EG80" s="277"/>
      <c r="EH80" s="277"/>
      <c r="EI80" s="277"/>
      <c r="EJ80" s="277"/>
      <c r="EK80" s="277"/>
      <c r="EL80" s="277"/>
      <c r="EM80" s="277"/>
      <c r="EN80" s="277"/>
      <c r="EP80" s="201" t="str">
        <f t="shared" si="20"/>
        <v/>
      </c>
      <c r="EQ80" s="202" t="str">
        <f t="shared" si="21"/>
        <v/>
      </c>
      <c r="ER80" s="170" t="str">
        <f t="shared" si="22"/>
        <v/>
      </c>
      <c r="ES80" s="170" t="str">
        <f>IF(ER80="","",CONCATENATE("ID_",G80,": ",I80))</f>
        <v/>
      </c>
      <c r="ET80" s="170" t="str">
        <f>IF(ES80="","",CONCATENATE("Ajuste en ",VLOOKUP(EP80,AQ80:BZ80,(MATCH(EP80,AQ80:BZ80,10)+1))," en el Mapa de riesgos de ",A80))</f>
        <v/>
      </c>
      <c r="EU80" s="170" t="str">
        <f>IF(ET80="","",CONCATENATE("Solicitud de cambio realizada y aprobada por la ",L80," a través del Aplicativo DARUMA"))</f>
        <v/>
      </c>
    </row>
    <row r="81" spans="1:151" ht="399.95" customHeight="1" x14ac:dyDescent="0.2">
      <c r="A81" s="206" t="s">
        <v>1479</v>
      </c>
      <c r="B81" s="185" t="s">
        <v>1480</v>
      </c>
      <c r="C81" s="185" t="s">
        <v>1481</v>
      </c>
      <c r="D81" s="206" t="s">
        <v>1482</v>
      </c>
      <c r="E81" s="207" t="s">
        <v>38</v>
      </c>
      <c r="F81" s="185" t="s">
        <v>1509</v>
      </c>
      <c r="G81" s="207">
        <v>186</v>
      </c>
      <c r="H81" s="207" t="s">
        <v>1858</v>
      </c>
      <c r="I81" s="176" t="s">
        <v>1510</v>
      </c>
      <c r="J81" s="206" t="s">
        <v>35</v>
      </c>
      <c r="K81" s="207" t="s">
        <v>329</v>
      </c>
      <c r="L81" s="185" t="s">
        <v>248</v>
      </c>
      <c r="M81" s="191" t="s">
        <v>1511</v>
      </c>
      <c r="N81" s="185" t="s">
        <v>1512</v>
      </c>
      <c r="O81" s="185" t="s">
        <v>1513</v>
      </c>
      <c r="P81" s="185" t="s">
        <v>666</v>
      </c>
      <c r="Q81" s="185" t="s">
        <v>332</v>
      </c>
      <c r="R81" s="185" t="s">
        <v>369</v>
      </c>
      <c r="S81" s="185" t="s">
        <v>1638</v>
      </c>
      <c r="T81" s="185" t="s">
        <v>360</v>
      </c>
      <c r="U81" s="208" t="s">
        <v>317</v>
      </c>
      <c r="V81" s="209">
        <v>0.6</v>
      </c>
      <c r="W81" s="208" t="s">
        <v>121</v>
      </c>
      <c r="X81" s="209">
        <v>0.4</v>
      </c>
      <c r="Y81" s="66" t="s">
        <v>84</v>
      </c>
      <c r="Z81" s="185" t="s">
        <v>705</v>
      </c>
      <c r="AA81" s="208" t="s">
        <v>316</v>
      </c>
      <c r="AB81" s="213">
        <v>0.1512</v>
      </c>
      <c r="AC81" s="208" t="s">
        <v>121</v>
      </c>
      <c r="AD81" s="213">
        <v>0.30000000000000004</v>
      </c>
      <c r="AE81" s="66" t="s">
        <v>271</v>
      </c>
      <c r="AF81" s="185" t="s">
        <v>676</v>
      </c>
      <c r="AG81" s="206" t="s">
        <v>337</v>
      </c>
      <c r="AH81" s="185" t="s">
        <v>1973</v>
      </c>
      <c r="AI81" s="185" t="s">
        <v>1973</v>
      </c>
      <c r="AJ81" s="185" t="s">
        <v>1973</v>
      </c>
      <c r="AK81" s="185" t="s">
        <v>1973</v>
      </c>
      <c r="AL81" s="185" t="s">
        <v>1973</v>
      </c>
      <c r="AM81" s="185" t="s">
        <v>1973</v>
      </c>
      <c r="AN81" s="185" t="s">
        <v>1514</v>
      </c>
      <c r="AO81" s="185" t="s">
        <v>1515</v>
      </c>
      <c r="AP81" s="185" t="s">
        <v>1516</v>
      </c>
      <c r="AQ81" s="186">
        <v>43356</v>
      </c>
      <c r="AR81" s="187" t="s">
        <v>338</v>
      </c>
      <c r="AS81" s="188" t="s">
        <v>670</v>
      </c>
      <c r="AT81" s="189">
        <v>43593</v>
      </c>
      <c r="AU81" s="190" t="s">
        <v>338</v>
      </c>
      <c r="AV81" s="191" t="s">
        <v>706</v>
      </c>
      <c r="AW81" s="189">
        <v>43759</v>
      </c>
      <c r="AX81" s="187" t="s">
        <v>338</v>
      </c>
      <c r="AY81" s="188" t="s">
        <v>707</v>
      </c>
      <c r="AZ81" s="189">
        <v>43909</v>
      </c>
      <c r="BA81" s="190" t="s">
        <v>708</v>
      </c>
      <c r="BB81" s="191" t="s">
        <v>709</v>
      </c>
      <c r="BC81" s="189">
        <v>44074</v>
      </c>
      <c r="BD81" s="187" t="s">
        <v>349</v>
      </c>
      <c r="BE81" s="188" t="s">
        <v>710</v>
      </c>
      <c r="BF81" s="189">
        <v>44249</v>
      </c>
      <c r="BG81" s="190" t="s">
        <v>344</v>
      </c>
      <c r="BH81" s="191" t="s">
        <v>680</v>
      </c>
      <c r="BI81" s="189">
        <v>44540</v>
      </c>
      <c r="BJ81" s="187" t="s">
        <v>338</v>
      </c>
      <c r="BK81" s="188" t="s">
        <v>711</v>
      </c>
      <c r="BL81" s="189">
        <v>44897</v>
      </c>
      <c r="BM81" s="190" t="s">
        <v>389</v>
      </c>
      <c r="BN81" s="191" t="s">
        <v>1517</v>
      </c>
      <c r="BO81" s="189" t="s">
        <v>352</v>
      </c>
      <c r="BP81" s="187" t="s">
        <v>353</v>
      </c>
      <c r="BQ81" s="188" t="s">
        <v>352</v>
      </c>
      <c r="BR81" s="189" t="s">
        <v>352</v>
      </c>
      <c r="BS81" s="190" t="s">
        <v>353</v>
      </c>
      <c r="BT81" s="191" t="s">
        <v>352</v>
      </c>
      <c r="BU81" s="189" t="s">
        <v>352</v>
      </c>
      <c r="BV81" s="187" t="s">
        <v>353</v>
      </c>
      <c r="BW81" s="188" t="s">
        <v>352</v>
      </c>
      <c r="BX81" s="189" t="s">
        <v>352</v>
      </c>
      <c r="BY81" s="190" t="s">
        <v>353</v>
      </c>
      <c r="BZ81" s="192" t="s">
        <v>352</v>
      </c>
      <c r="CA81" s="2">
        <f>COUNTBLANK(A81:BZ81)</f>
        <v>8</v>
      </c>
      <c r="CB81" s="51" t="s">
        <v>1762</v>
      </c>
      <c r="CC81" s="51" t="s">
        <v>1763</v>
      </c>
      <c r="CD81" s="51" t="s">
        <v>1663</v>
      </c>
      <c r="CE81" s="51" t="s">
        <v>1649</v>
      </c>
      <c r="CF81" s="51" t="s">
        <v>1647</v>
      </c>
      <c r="CG81" s="51" t="s">
        <v>1647</v>
      </c>
      <c r="CH81" s="51" t="s">
        <v>1670</v>
      </c>
      <c r="CI81" s="51" t="s">
        <v>1647</v>
      </c>
      <c r="CJ81" s="51" t="s">
        <v>1679</v>
      </c>
      <c r="CK81" s="51"/>
      <c r="CL81" s="51" t="s">
        <v>1675</v>
      </c>
      <c r="CM81" s="51" t="s">
        <v>1675</v>
      </c>
      <c r="CN81" s="51" t="s">
        <v>1675</v>
      </c>
      <c r="CO81" s="51" t="s">
        <v>1675</v>
      </c>
      <c r="CP81" s="51" t="s">
        <v>1675</v>
      </c>
      <c r="CQ81" s="51" t="s">
        <v>1675</v>
      </c>
      <c r="CR81" s="51" t="s">
        <v>1744</v>
      </c>
      <c r="CS81" s="51" t="s">
        <v>1675</v>
      </c>
      <c r="CT81" s="51" t="s">
        <v>1675</v>
      </c>
      <c r="CU81" s="51" t="s">
        <v>1675</v>
      </c>
      <c r="CV81" s="51" t="s">
        <v>1675</v>
      </c>
      <c r="CW81" s="51" t="s">
        <v>1675</v>
      </c>
      <c r="CX81" s="51" t="s">
        <v>1675</v>
      </c>
      <c r="CZ81" s="174" t="str">
        <f>J81</f>
        <v>Gestión de procesos</v>
      </c>
      <c r="DA81" s="276" t="str">
        <f>I81</f>
        <v>Posibilidad de afectación reputacional por inconformidad de los usuarios (entidades) del sistema distrital para la gestión de peticiones, debido a incumplimiento parcial de compromisos en la atención de soporte funcional en los tiempos promedio definidos</v>
      </c>
      <c r="DB81" s="276"/>
      <c r="DC81" s="276"/>
      <c r="DD81" s="276"/>
      <c r="DE81" s="276"/>
      <c r="DF81" s="276"/>
      <c r="DG81" s="276"/>
      <c r="DH81" s="174" t="str">
        <f>Y81</f>
        <v>Moderado</v>
      </c>
      <c r="DI81" s="174" t="str">
        <f t="shared" si="14"/>
        <v>Bajo</v>
      </c>
      <c r="DK81" s="170" t="e">
        <f>SUM(LEN(#REF!)-LEN(SUBSTITUTE(#REF!,"- Preventivo","")))/LEN("- Preventivo")</f>
        <v>#REF!</v>
      </c>
      <c r="DL81" s="170" t="e">
        <f>SUMIFS($DK$12:$DK$99,$A$12:$A$99,A81)</f>
        <v>#REF!</v>
      </c>
      <c r="DM81" s="170" t="e">
        <f>SUM(LEN(#REF!)-LEN(SUBSTITUTE(#REF!,"- Detectivo","")))/LEN("- Detectivo")</f>
        <v>#REF!</v>
      </c>
      <c r="DN81" s="170" t="e">
        <f>SUMIFS($DM$12:$DM$99,$A$12:$A$99,A81)</f>
        <v>#REF!</v>
      </c>
      <c r="DO81" s="170" t="e">
        <f>SUM(LEN(#REF!)-LEN(SUBSTITUTE(#REF!,"- Correctivo","")))/LEN("- Correctivo")</f>
        <v>#REF!</v>
      </c>
      <c r="DP81" s="170" t="e">
        <f>SUMIFS($DO$12:$DO$99,$A$12:$A$99,A81)</f>
        <v>#REF!</v>
      </c>
      <c r="DQ81" s="170" t="e">
        <f t="shared" si="15"/>
        <v>#REF!</v>
      </c>
      <c r="DR81" s="170" t="e">
        <f>SUMIFS($DQ$12:$DQ$99,$A$12:$A$99,A81)</f>
        <v>#REF!</v>
      </c>
      <c r="DS81" s="170" t="e">
        <f>SUM(LEN(#REF!)-LEN(SUBSTITUTE(#REF!,"- Documentado","")))/LEN("- Documentado")</f>
        <v>#REF!</v>
      </c>
      <c r="DT81" s="170" t="e">
        <f>SUM(LEN(#REF!)-LEN(SUBSTITUTE(#REF!,"- Documentado","")))/LEN("- Documentado")</f>
        <v>#REF!</v>
      </c>
      <c r="DU81" s="170" t="e">
        <f>SUMIFS($DS$12:$DS$99,$A$12:$A$99,A81)+SUMIFS($DT$12:$DT$99,$A$12:$A$99,A81)</f>
        <v>#REF!</v>
      </c>
      <c r="DV81" s="170" t="e">
        <f>SUM(LEN(#REF!)-LEN(SUBSTITUTE(#REF!,"- Continua","")))/LEN("- Continua")</f>
        <v>#REF!</v>
      </c>
      <c r="DW81" s="170" t="e">
        <f>SUM(LEN(#REF!)-LEN(SUBSTITUTE(#REF!,"- Continua","")))/LEN("- Continua")</f>
        <v>#REF!</v>
      </c>
      <c r="DX81" s="170" t="e">
        <f>SUMIFS($DV$12:$DV$99,$A$12:$A$99,A81)+SUMIFS($DW$12:$DW$99,$A$12:$A$99,A81)</f>
        <v>#REF!</v>
      </c>
      <c r="DY81" s="170" t="e">
        <f>SUM(LEN(#REF!)-LEN(SUBSTITUTE(#REF!,"- Con registro","")))/LEN("- Con registro")</f>
        <v>#REF!</v>
      </c>
      <c r="DZ81" s="170" t="e">
        <f>SUM(LEN(#REF!)-LEN(SUBSTITUTE(#REF!,"- Con registro","")))/LEN("- Con registro")</f>
        <v>#REF!</v>
      </c>
      <c r="EA81" s="170" t="e">
        <f>SUMIFS($DY$12:$DY$99,$A$12:$A$99,A81)+SUMIFS($DZ$12:$DZ$99,$A$12:$A$99,A81)</f>
        <v>#REF!</v>
      </c>
      <c r="EB81" s="173" t="e">
        <f t="shared" si="16"/>
        <v>#REF!</v>
      </c>
      <c r="EC81" s="173" t="e">
        <f t="shared" si="17"/>
        <v>#REF!</v>
      </c>
      <c r="ED81" s="215" t="e">
        <f t="shared" si="18"/>
        <v>#REF!</v>
      </c>
      <c r="EE81" s="277" t="e">
        <f t="shared" si="19"/>
        <v>#REF!</v>
      </c>
      <c r="EF81" s="277"/>
      <c r="EG81" s="277"/>
      <c r="EH81" s="277"/>
      <c r="EI81" s="277"/>
      <c r="EJ81" s="277"/>
      <c r="EK81" s="277"/>
      <c r="EL81" s="277"/>
      <c r="EM81" s="277"/>
      <c r="EN81" s="277"/>
      <c r="EP81" s="201" t="str">
        <f t="shared" si="20"/>
        <v/>
      </c>
      <c r="EQ81" s="202" t="str">
        <f t="shared" si="21"/>
        <v/>
      </c>
      <c r="ER81" s="170" t="str">
        <f t="shared" si="22"/>
        <v/>
      </c>
      <c r="ES81" s="170" t="str">
        <f>IF(ER81="","",CONCATENATE("ID_",G81,": ",I81))</f>
        <v/>
      </c>
      <c r="ET81" s="170" t="str">
        <f>IF(ES81="","",CONCATENATE("Ajuste en ",VLOOKUP(EP81,AQ81:BZ81,(MATCH(EP81,AQ81:BZ81,10)+1))," en el Mapa de riesgos de ",A81))</f>
        <v/>
      </c>
      <c r="EU81" s="170" t="str">
        <f>IF(ET81="","",CONCATENATE("Solicitud de cambio realizada y aprobada por la ",L81," a través del Aplicativo DARUMA"))</f>
        <v/>
      </c>
    </row>
    <row r="82" spans="1:151" ht="399.95" customHeight="1" x14ac:dyDescent="0.2">
      <c r="A82" s="206" t="s">
        <v>1479</v>
      </c>
      <c r="B82" s="185" t="s">
        <v>1480</v>
      </c>
      <c r="C82" s="185" t="s">
        <v>1481</v>
      </c>
      <c r="D82" s="206" t="s">
        <v>1482</v>
      </c>
      <c r="E82" s="207" t="s">
        <v>38</v>
      </c>
      <c r="F82" s="185" t="s">
        <v>1518</v>
      </c>
      <c r="G82" s="207">
        <v>187</v>
      </c>
      <c r="H82" s="207" t="s">
        <v>1859</v>
      </c>
      <c r="I82" s="176" t="s">
        <v>712</v>
      </c>
      <c r="J82" s="206" t="s">
        <v>35</v>
      </c>
      <c r="K82" s="207" t="s">
        <v>329</v>
      </c>
      <c r="L82" s="185" t="s">
        <v>248</v>
      </c>
      <c r="M82" s="191" t="s">
        <v>675</v>
      </c>
      <c r="N82" s="185" t="s">
        <v>704</v>
      </c>
      <c r="O82" s="185" t="s">
        <v>713</v>
      </c>
      <c r="P82" s="185" t="s">
        <v>666</v>
      </c>
      <c r="Q82" s="185" t="s">
        <v>332</v>
      </c>
      <c r="R82" s="185" t="s">
        <v>614</v>
      </c>
      <c r="S82" s="185" t="s">
        <v>1638</v>
      </c>
      <c r="T82" s="185" t="s">
        <v>360</v>
      </c>
      <c r="U82" s="208" t="s">
        <v>314</v>
      </c>
      <c r="V82" s="209">
        <v>0.4</v>
      </c>
      <c r="W82" s="208" t="s">
        <v>121</v>
      </c>
      <c r="X82" s="209">
        <v>0.4</v>
      </c>
      <c r="Y82" s="66" t="s">
        <v>84</v>
      </c>
      <c r="Z82" s="185" t="s">
        <v>714</v>
      </c>
      <c r="AA82" s="208" t="s">
        <v>316</v>
      </c>
      <c r="AB82" s="213">
        <v>6.0479999999999992E-2</v>
      </c>
      <c r="AC82" s="208" t="s">
        <v>121</v>
      </c>
      <c r="AD82" s="213">
        <v>0.30000000000000004</v>
      </c>
      <c r="AE82" s="66" t="s">
        <v>271</v>
      </c>
      <c r="AF82" s="185" t="s">
        <v>715</v>
      </c>
      <c r="AG82" s="206" t="s">
        <v>337</v>
      </c>
      <c r="AH82" s="185" t="s">
        <v>1973</v>
      </c>
      <c r="AI82" s="185" t="s">
        <v>1973</v>
      </c>
      <c r="AJ82" s="185" t="s">
        <v>1973</v>
      </c>
      <c r="AK82" s="185" t="s">
        <v>1973</v>
      </c>
      <c r="AL82" s="185" t="s">
        <v>1973</v>
      </c>
      <c r="AM82" s="185" t="s">
        <v>1973</v>
      </c>
      <c r="AN82" s="185" t="s">
        <v>1519</v>
      </c>
      <c r="AO82" s="185" t="s">
        <v>1520</v>
      </c>
      <c r="AP82" s="185" t="s">
        <v>1521</v>
      </c>
      <c r="AQ82" s="186">
        <v>43356</v>
      </c>
      <c r="AR82" s="187" t="s">
        <v>338</v>
      </c>
      <c r="AS82" s="188" t="s">
        <v>670</v>
      </c>
      <c r="AT82" s="189">
        <v>43593</v>
      </c>
      <c r="AU82" s="190" t="s">
        <v>338</v>
      </c>
      <c r="AV82" s="191" t="s">
        <v>716</v>
      </c>
      <c r="AW82" s="189">
        <v>43759</v>
      </c>
      <c r="AX82" s="187" t="s">
        <v>346</v>
      </c>
      <c r="AY82" s="188" t="s">
        <v>717</v>
      </c>
      <c r="AZ82" s="189">
        <v>43909</v>
      </c>
      <c r="BA82" s="190" t="s">
        <v>344</v>
      </c>
      <c r="BB82" s="191" t="s">
        <v>672</v>
      </c>
      <c r="BC82" s="189">
        <v>44074</v>
      </c>
      <c r="BD82" s="187" t="s">
        <v>349</v>
      </c>
      <c r="BE82" s="188" t="s">
        <v>718</v>
      </c>
      <c r="BF82" s="189">
        <v>44249</v>
      </c>
      <c r="BG82" s="190" t="s">
        <v>344</v>
      </c>
      <c r="BH82" s="191" t="s">
        <v>680</v>
      </c>
      <c r="BI82" s="189">
        <v>44540</v>
      </c>
      <c r="BJ82" s="187" t="s">
        <v>338</v>
      </c>
      <c r="BK82" s="188" t="s">
        <v>711</v>
      </c>
      <c r="BL82" s="189">
        <v>44897</v>
      </c>
      <c r="BM82" s="190" t="s">
        <v>389</v>
      </c>
      <c r="BN82" s="191" t="s">
        <v>1522</v>
      </c>
      <c r="BO82" s="189">
        <v>45037</v>
      </c>
      <c r="BP82" s="187" t="s">
        <v>1927</v>
      </c>
      <c r="BQ82" s="188" t="s">
        <v>1926</v>
      </c>
      <c r="BR82" s="189" t="s">
        <v>352</v>
      </c>
      <c r="BS82" s="190" t="s">
        <v>353</v>
      </c>
      <c r="BT82" s="191" t="s">
        <v>352</v>
      </c>
      <c r="BU82" s="189" t="s">
        <v>352</v>
      </c>
      <c r="BV82" s="187" t="s">
        <v>353</v>
      </c>
      <c r="BW82" s="188" t="s">
        <v>352</v>
      </c>
      <c r="BX82" s="189" t="s">
        <v>352</v>
      </c>
      <c r="BY82" s="190" t="s">
        <v>353</v>
      </c>
      <c r="BZ82" s="192" t="s">
        <v>352</v>
      </c>
      <c r="CA82" s="2">
        <f>COUNTBLANK(A82:BZ82)</f>
        <v>6</v>
      </c>
      <c r="CB82" s="51" t="s">
        <v>1762</v>
      </c>
      <c r="CC82" s="51" t="s">
        <v>1763</v>
      </c>
      <c r="CD82" s="51" t="s">
        <v>1663</v>
      </c>
      <c r="CE82" s="51" t="s">
        <v>1649</v>
      </c>
      <c r="CF82" s="51" t="s">
        <v>1647</v>
      </c>
      <c r="CG82" s="51" t="s">
        <v>1647</v>
      </c>
      <c r="CH82" s="51" t="s">
        <v>1670</v>
      </c>
      <c r="CI82" s="51" t="s">
        <v>1647</v>
      </c>
      <c r="CJ82" s="51" t="s">
        <v>1679</v>
      </c>
      <c r="CK82" s="51"/>
      <c r="CL82" s="51" t="s">
        <v>1675</v>
      </c>
      <c r="CM82" s="51" t="s">
        <v>1675</v>
      </c>
      <c r="CN82" s="51" t="s">
        <v>1675</v>
      </c>
      <c r="CO82" s="51" t="s">
        <v>1675</v>
      </c>
      <c r="CP82" s="51" t="s">
        <v>1675</v>
      </c>
      <c r="CQ82" s="51" t="s">
        <v>1675</v>
      </c>
      <c r="CR82" s="51" t="s">
        <v>1741</v>
      </c>
      <c r="CS82" s="51" t="s">
        <v>1675</v>
      </c>
      <c r="CT82" s="51" t="s">
        <v>1675</v>
      </c>
      <c r="CU82" s="51" t="s">
        <v>1675</v>
      </c>
      <c r="CV82" s="51" t="s">
        <v>1675</v>
      </c>
      <c r="CW82" s="51" t="s">
        <v>1675</v>
      </c>
      <c r="CX82" s="51" t="s">
        <v>1675</v>
      </c>
      <c r="CZ82" s="174" t="str">
        <f>J82</f>
        <v>Gestión de procesos</v>
      </c>
      <c r="DA82" s="276" t="str">
        <f>I82</f>
        <v>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DB82" s="276"/>
      <c r="DC82" s="276"/>
      <c r="DD82" s="276"/>
      <c r="DE82" s="276"/>
      <c r="DF82" s="276"/>
      <c r="DG82" s="276"/>
      <c r="DH82" s="174" t="str">
        <f>Y82</f>
        <v>Moderado</v>
      </c>
      <c r="DI82" s="174" t="str">
        <f t="shared" si="14"/>
        <v>Bajo</v>
      </c>
      <c r="DK82" s="170" t="e">
        <f>SUM(LEN(#REF!)-LEN(SUBSTITUTE(#REF!,"- Preventivo","")))/LEN("- Preventivo")</f>
        <v>#REF!</v>
      </c>
      <c r="DL82" s="170" t="e">
        <f>SUMIFS($DK$12:$DK$99,$A$12:$A$99,A82)</f>
        <v>#REF!</v>
      </c>
      <c r="DM82" s="170" t="e">
        <f>SUM(LEN(#REF!)-LEN(SUBSTITUTE(#REF!,"- Detectivo","")))/LEN("- Detectivo")</f>
        <v>#REF!</v>
      </c>
      <c r="DN82" s="170" t="e">
        <f>SUMIFS($DM$12:$DM$99,$A$12:$A$99,A82)</f>
        <v>#REF!</v>
      </c>
      <c r="DO82" s="170" t="e">
        <f>SUM(LEN(#REF!)-LEN(SUBSTITUTE(#REF!,"- Correctivo","")))/LEN("- Correctivo")</f>
        <v>#REF!</v>
      </c>
      <c r="DP82" s="170" t="e">
        <f>SUMIFS($DO$12:$DO$99,$A$12:$A$99,A82)</f>
        <v>#REF!</v>
      </c>
      <c r="DQ82" s="170" t="e">
        <f t="shared" si="15"/>
        <v>#REF!</v>
      </c>
      <c r="DR82" s="170" t="e">
        <f>SUMIFS($DQ$12:$DQ$99,$A$12:$A$99,A82)</f>
        <v>#REF!</v>
      </c>
      <c r="DS82" s="170" t="e">
        <f>SUM(LEN(#REF!)-LEN(SUBSTITUTE(#REF!,"- Documentado","")))/LEN("- Documentado")</f>
        <v>#REF!</v>
      </c>
      <c r="DT82" s="170" t="e">
        <f>SUM(LEN(#REF!)-LEN(SUBSTITUTE(#REF!,"- Documentado","")))/LEN("- Documentado")</f>
        <v>#REF!</v>
      </c>
      <c r="DU82" s="170" t="e">
        <f>SUMIFS($DS$12:$DS$99,$A$12:$A$99,A82)+SUMIFS($DT$12:$DT$99,$A$12:$A$99,A82)</f>
        <v>#REF!</v>
      </c>
      <c r="DV82" s="170" t="e">
        <f>SUM(LEN(#REF!)-LEN(SUBSTITUTE(#REF!,"- Continua","")))/LEN("- Continua")</f>
        <v>#REF!</v>
      </c>
      <c r="DW82" s="170" t="e">
        <f>SUM(LEN(#REF!)-LEN(SUBSTITUTE(#REF!,"- Continua","")))/LEN("- Continua")</f>
        <v>#REF!</v>
      </c>
      <c r="DX82" s="170" t="e">
        <f>SUMIFS($DV$12:$DV$99,$A$12:$A$99,A82)+SUMIFS($DW$12:$DW$99,$A$12:$A$99,A82)</f>
        <v>#REF!</v>
      </c>
      <c r="DY82" s="170" t="e">
        <f>SUM(LEN(#REF!)-LEN(SUBSTITUTE(#REF!,"- Con registro","")))/LEN("- Con registro")</f>
        <v>#REF!</v>
      </c>
      <c r="DZ82" s="170" t="e">
        <f>SUM(LEN(#REF!)-LEN(SUBSTITUTE(#REF!,"- Con registro","")))/LEN("- Con registro")</f>
        <v>#REF!</v>
      </c>
      <c r="EA82" s="170" t="e">
        <f>SUMIFS($DY$12:$DY$99,$A$12:$A$99,A82)+SUMIFS($DZ$12:$DZ$99,$A$12:$A$99,A82)</f>
        <v>#REF!</v>
      </c>
      <c r="EB82" s="173" t="e">
        <f t="shared" si="16"/>
        <v>#REF!</v>
      </c>
      <c r="EC82" s="173" t="e">
        <f t="shared" si="17"/>
        <v>#REF!</v>
      </c>
      <c r="ED82" s="215" t="e">
        <f t="shared" si="18"/>
        <v>#REF!</v>
      </c>
      <c r="EE82" s="277" t="e">
        <f t="shared" si="19"/>
        <v>#REF!</v>
      </c>
      <c r="EF82" s="277"/>
      <c r="EG82" s="277"/>
      <c r="EH82" s="277"/>
      <c r="EI82" s="277"/>
      <c r="EJ82" s="277"/>
      <c r="EK82" s="277"/>
      <c r="EL82" s="277"/>
      <c r="EM82" s="277"/>
      <c r="EN82" s="277"/>
      <c r="EP82" s="201" t="str">
        <f t="shared" si="20"/>
        <v/>
      </c>
      <c r="EQ82" s="202" t="str">
        <f t="shared" si="21"/>
        <v/>
      </c>
      <c r="ER82" s="170" t="str">
        <f t="shared" si="22"/>
        <v/>
      </c>
      <c r="ES82" s="170" t="str">
        <f>IF(ER82="","",CONCATENATE("ID_",G82,": ",I82))</f>
        <v/>
      </c>
      <c r="ET82" s="170" t="str">
        <f>IF(ES82="","",CONCATENATE("Ajuste en ",VLOOKUP(EP82,AQ82:BZ82,(MATCH(EP82,AQ82:BZ82,10)+1))," en el Mapa de riesgos de ",A82))</f>
        <v/>
      </c>
      <c r="EU82" s="170" t="str">
        <f>IF(ET82="","",CONCATENATE("Solicitud de cambio realizada y aprobada por la ",L82," a través del Aplicativo DARUMA"))</f>
        <v/>
      </c>
    </row>
    <row r="83" spans="1:151" ht="399.95" customHeight="1" x14ac:dyDescent="0.2">
      <c r="A83" s="206" t="s">
        <v>1479</v>
      </c>
      <c r="B83" s="185" t="s">
        <v>1480</v>
      </c>
      <c r="C83" s="185" t="s">
        <v>1481</v>
      </c>
      <c r="D83" s="206" t="s">
        <v>1482</v>
      </c>
      <c r="E83" s="207" t="s">
        <v>38</v>
      </c>
      <c r="F83" s="185" t="s">
        <v>1523</v>
      </c>
      <c r="G83" s="207">
        <v>188</v>
      </c>
      <c r="H83" s="207" t="s">
        <v>1860</v>
      </c>
      <c r="I83" s="176" t="s">
        <v>719</v>
      </c>
      <c r="J83" s="206" t="s">
        <v>35</v>
      </c>
      <c r="K83" s="207" t="s">
        <v>329</v>
      </c>
      <c r="L83" s="185" t="s">
        <v>248</v>
      </c>
      <c r="M83" s="191" t="s">
        <v>675</v>
      </c>
      <c r="N83" s="185" t="s">
        <v>704</v>
      </c>
      <c r="O83" s="185" t="s">
        <v>720</v>
      </c>
      <c r="P83" s="185" t="s">
        <v>666</v>
      </c>
      <c r="Q83" s="185" t="s">
        <v>332</v>
      </c>
      <c r="R83" s="185" t="s">
        <v>369</v>
      </c>
      <c r="S83" s="185" t="s">
        <v>1638</v>
      </c>
      <c r="T83" s="185" t="s">
        <v>360</v>
      </c>
      <c r="U83" s="208" t="s">
        <v>314</v>
      </c>
      <c r="V83" s="209">
        <v>0.4</v>
      </c>
      <c r="W83" s="208" t="s">
        <v>121</v>
      </c>
      <c r="X83" s="209">
        <v>0.4</v>
      </c>
      <c r="Y83" s="66" t="s">
        <v>84</v>
      </c>
      <c r="Z83" s="185" t="s">
        <v>714</v>
      </c>
      <c r="AA83" s="208" t="s">
        <v>316</v>
      </c>
      <c r="AB83" s="213">
        <v>0.1176</v>
      </c>
      <c r="AC83" s="208" t="s">
        <v>121</v>
      </c>
      <c r="AD83" s="213">
        <v>0.30000000000000004</v>
      </c>
      <c r="AE83" s="66" t="s">
        <v>271</v>
      </c>
      <c r="AF83" s="185" t="s">
        <v>2158</v>
      </c>
      <c r="AG83" s="206" t="s">
        <v>337</v>
      </c>
      <c r="AH83" s="185" t="s">
        <v>1973</v>
      </c>
      <c r="AI83" s="185" t="s">
        <v>1973</v>
      </c>
      <c r="AJ83" s="185" t="s">
        <v>1973</v>
      </c>
      <c r="AK83" s="185" t="s">
        <v>1973</v>
      </c>
      <c r="AL83" s="185" t="s">
        <v>1973</v>
      </c>
      <c r="AM83" s="185" t="s">
        <v>1973</v>
      </c>
      <c r="AN83" s="185" t="s">
        <v>1524</v>
      </c>
      <c r="AO83" s="185" t="s">
        <v>1525</v>
      </c>
      <c r="AP83" s="185" t="s">
        <v>1526</v>
      </c>
      <c r="AQ83" s="186">
        <v>43356</v>
      </c>
      <c r="AR83" s="187" t="s">
        <v>338</v>
      </c>
      <c r="AS83" s="188" t="s">
        <v>670</v>
      </c>
      <c r="AT83" s="189">
        <v>43593</v>
      </c>
      <c r="AU83" s="190" t="s">
        <v>338</v>
      </c>
      <c r="AV83" s="191" t="s">
        <v>721</v>
      </c>
      <c r="AW83" s="189">
        <v>43759</v>
      </c>
      <c r="AX83" s="187" t="s">
        <v>389</v>
      </c>
      <c r="AY83" s="188" t="s">
        <v>722</v>
      </c>
      <c r="AZ83" s="189">
        <v>43909</v>
      </c>
      <c r="BA83" s="190" t="s">
        <v>397</v>
      </c>
      <c r="BB83" s="191" t="s">
        <v>723</v>
      </c>
      <c r="BC83" s="189">
        <v>44074</v>
      </c>
      <c r="BD83" s="187" t="s">
        <v>349</v>
      </c>
      <c r="BE83" s="188" t="s">
        <v>724</v>
      </c>
      <c r="BF83" s="189">
        <v>44249</v>
      </c>
      <c r="BG83" s="190" t="s">
        <v>344</v>
      </c>
      <c r="BH83" s="191" t="s">
        <v>680</v>
      </c>
      <c r="BI83" s="189">
        <v>44540</v>
      </c>
      <c r="BJ83" s="187" t="s">
        <v>338</v>
      </c>
      <c r="BK83" s="188" t="s">
        <v>711</v>
      </c>
      <c r="BL83" s="189">
        <v>44897</v>
      </c>
      <c r="BM83" s="190" t="s">
        <v>389</v>
      </c>
      <c r="BN83" s="191" t="s">
        <v>1522</v>
      </c>
      <c r="BO83" s="189">
        <v>45239</v>
      </c>
      <c r="BP83" s="187" t="s">
        <v>2148</v>
      </c>
      <c r="BQ83" s="188" t="s">
        <v>2159</v>
      </c>
      <c r="BR83" s="189" t="s">
        <v>352</v>
      </c>
      <c r="BS83" s="190" t="s">
        <v>353</v>
      </c>
      <c r="BT83" s="191" t="s">
        <v>352</v>
      </c>
      <c r="BU83" s="189" t="s">
        <v>352</v>
      </c>
      <c r="BV83" s="187" t="s">
        <v>353</v>
      </c>
      <c r="BW83" s="188" t="s">
        <v>352</v>
      </c>
      <c r="BX83" s="189" t="s">
        <v>352</v>
      </c>
      <c r="BY83" s="190" t="s">
        <v>353</v>
      </c>
      <c r="BZ83" s="192" t="s">
        <v>352</v>
      </c>
      <c r="CA83" s="2">
        <f>COUNTBLANK(A83:BZ83)</f>
        <v>6</v>
      </c>
      <c r="CB83" s="51" t="s">
        <v>1762</v>
      </c>
      <c r="CC83" s="51" t="s">
        <v>1763</v>
      </c>
      <c r="CD83" s="51" t="s">
        <v>1663</v>
      </c>
      <c r="CE83" s="51" t="s">
        <v>1649</v>
      </c>
      <c r="CF83" s="51" t="s">
        <v>1647</v>
      </c>
      <c r="CG83" s="51" t="s">
        <v>1647</v>
      </c>
      <c r="CH83" s="51" t="s">
        <v>1670</v>
      </c>
      <c r="CI83" s="51" t="s">
        <v>1647</v>
      </c>
      <c r="CJ83" s="51" t="s">
        <v>1675</v>
      </c>
      <c r="CK83" s="51"/>
      <c r="CL83" s="51" t="s">
        <v>1675</v>
      </c>
      <c r="CM83" s="51" t="s">
        <v>1675</v>
      </c>
      <c r="CN83" s="51" t="s">
        <v>1675</v>
      </c>
      <c r="CO83" s="51" t="s">
        <v>1675</v>
      </c>
      <c r="CP83" s="51" t="s">
        <v>1675</v>
      </c>
      <c r="CQ83" s="51" t="s">
        <v>1675</v>
      </c>
      <c r="CR83" s="51" t="s">
        <v>1741</v>
      </c>
      <c r="CS83" s="51" t="s">
        <v>1675</v>
      </c>
      <c r="CT83" s="51" t="s">
        <v>1675</v>
      </c>
      <c r="CU83" s="51" t="s">
        <v>1675</v>
      </c>
      <c r="CV83" s="51" t="s">
        <v>1675</v>
      </c>
      <c r="CW83" s="51" t="s">
        <v>1675</v>
      </c>
      <c r="CX83" s="51" t="s">
        <v>1675</v>
      </c>
      <c r="CZ83" s="174" t="str">
        <f>J83</f>
        <v>Gestión de procesos</v>
      </c>
      <c r="DA83" s="276" t="str">
        <f>I83</f>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v>
      </c>
      <c r="DB83" s="276"/>
      <c r="DC83" s="276"/>
      <c r="DD83" s="276"/>
      <c r="DE83" s="276"/>
      <c r="DF83" s="276"/>
      <c r="DG83" s="276"/>
      <c r="DH83" s="174" t="str">
        <f>Y83</f>
        <v>Moderado</v>
      </c>
      <c r="DI83" s="174" t="str">
        <f t="shared" si="14"/>
        <v>Bajo</v>
      </c>
      <c r="DK83" s="170" t="e">
        <f>SUM(LEN(#REF!)-LEN(SUBSTITUTE(#REF!,"- Preventivo","")))/LEN("- Preventivo")</f>
        <v>#REF!</v>
      </c>
      <c r="DL83" s="170" t="e">
        <f>SUMIFS($DK$12:$DK$99,$A$12:$A$99,A83)</f>
        <v>#REF!</v>
      </c>
      <c r="DM83" s="170" t="e">
        <f>SUM(LEN(#REF!)-LEN(SUBSTITUTE(#REF!,"- Detectivo","")))/LEN("- Detectivo")</f>
        <v>#REF!</v>
      </c>
      <c r="DN83" s="170" t="e">
        <f>SUMIFS($DM$12:$DM$99,$A$12:$A$99,A83)</f>
        <v>#REF!</v>
      </c>
      <c r="DO83" s="170" t="e">
        <f>SUM(LEN(#REF!)-LEN(SUBSTITUTE(#REF!,"- Correctivo","")))/LEN("- Correctivo")</f>
        <v>#REF!</v>
      </c>
      <c r="DP83" s="170" t="e">
        <f>SUMIFS($DO$12:$DO$99,$A$12:$A$99,A83)</f>
        <v>#REF!</v>
      </c>
      <c r="DQ83" s="170" t="e">
        <f t="shared" si="15"/>
        <v>#REF!</v>
      </c>
      <c r="DR83" s="170" t="e">
        <f>SUMIFS($DQ$12:$DQ$99,$A$12:$A$99,A83)</f>
        <v>#REF!</v>
      </c>
      <c r="DS83" s="170" t="e">
        <f>SUM(LEN(#REF!)-LEN(SUBSTITUTE(#REF!,"- Documentado","")))/LEN("- Documentado")</f>
        <v>#REF!</v>
      </c>
      <c r="DT83" s="170" t="e">
        <f>SUM(LEN(#REF!)-LEN(SUBSTITUTE(#REF!,"- Documentado","")))/LEN("- Documentado")</f>
        <v>#REF!</v>
      </c>
      <c r="DU83" s="170" t="e">
        <f>SUMIFS($DS$12:$DS$99,$A$12:$A$99,A83)+SUMIFS($DT$12:$DT$99,$A$12:$A$99,A83)</f>
        <v>#REF!</v>
      </c>
      <c r="DV83" s="170" t="e">
        <f>SUM(LEN(#REF!)-LEN(SUBSTITUTE(#REF!,"- Continua","")))/LEN("- Continua")</f>
        <v>#REF!</v>
      </c>
      <c r="DW83" s="170" t="e">
        <f>SUM(LEN(#REF!)-LEN(SUBSTITUTE(#REF!,"- Continua","")))/LEN("- Continua")</f>
        <v>#REF!</v>
      </c>
      <c r="DX83" s="170" t="e">
        <f>SUMIFS($DV$12:$DV$99,$A$12:$A$99,A83)+SUMIFS($DW$12:$DW$99,$A$12:$A$99,A83)</f>
        <v>#REF!</v>
      </c>
      <c r="DY83" s="170" t="e">
        <f>SUM(LEN(#REF!)-LEN(SUBSTITUTE(#REF!,"- Con registro","")))/LEN("- Con registro")</f>
        <v>#REF!</v>
      </c>
      <c r="DZ83" s="170" t="e">
        <f>SUM(LEN(#REF!)-LEN(SUBSTITUTE(#REF!,"- Con registro","")))/LEN("- Con registro")</f>
        <v>#REF!</v>
      </c>
      <c r="EA83" s="170" t="e">
        <f>SUMIFS($DY$12:$DY$99,$A$12:$A$99,A83)+SUMIFS($DZ$12:$DZ$99,$A$12:$A$99,A83)</f>
        <v>#REF!</v>
      </c>
      <c r="EB83" s="173" t="e">
        <f t="shared" si="16"/>
        <v>#REF!</v>
      </c>
      <c r="EC83" s="173" t="e">
        <f t="shared" si="17"/>
        <v>#REF!</v>
      </c>
      <c r="ED83" s="215" t="e">
        <f t="shared" si="18"/>
        <v>#REF!</v>
      </c>
      <c r="EE83" s="277" t="e">
        <f t="shared" si="19"/>
        <v>#REF!</v>
      </c>
      <c r="EF83" s="277"/>
      <c r="EG83" s="277"/>
      <c r="EH83" s="277"/>
      <c r="EI83" s="277"/>
      <c r="EJ83" s="277"/>
      <c r="EK83" s="277"/>
      <c r="EL83" s="277"/>
      <c r="EM83" s="277"/>
      <c r="EN83" s="277"/>
      <c r="EP83" s="201">
        <f t="shared" si="20"/>
        <v>45239</v>
      </c>
      <c r="EQ83" s="202">
        <f t="shared" si="21"/>
        <v>45267</v>
      </c>
      <c r="ER83" s="170" t="str">
        <f t="shared" si="22"/>
        <v>Riesgos</v>
      </c>
      <c r="ES83" s="170" t="str">
        <f>IF(ER83="","",CONCATENATE("ID_",G83,": ",I83))</f>
        <v>ID_188: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v>
      </c>
      <c r="ET83" s="170" t="str">
        <f>IF(ES83="","",CONCATENATE("Ajuste en ",VLOOKUP(EP83,AQ83:BZ83,(MATCH(EP83,AQ83:BZ83,10)+1))," en el Mapa de riesgos de ",A83))</f>
        <v>Ajuste en Establecimiento de controles
Valoración del riesgo en el Mapa de riesgos de Gobierno Abierto y Relacionamiento con la Ciudadanía</v>
      </c>
      <c r="EU83" s="170" t="str">
        <f>IF(ET83="","",CONCATENATE("Solicitud de cambio realizada y aprobada por la ",L83," a través del Aplicativo DARUMA"))</f>
        <v>Solicitud de cambio realizada y aprobada por la Subsecretaría de Servicio a la Ciudadanía a través del Aplicativo DARUMA</v>
      </c>
    </row>
    <row r="84" spans="1:151" ht="399.95" customHeight="1" x14ac:dyDescent="0.2">
      <c r="A84" s="206" t="s">
        <v>1479</v>
      </c>
      <c r="B84" s="185" t="s">
        <v>1480</v>
      </c>
      <c r="C84" s="185" t="s">
        <v>1481</v>
      </c>
      <c r="D84" s="206" t="s">
        <v>1482</v>
      </c>
      <c r="E84" s="207" t="s">
        <v>38</v>
      </c>
      <c r="F84" s="185" t="s">
        <v>1527</v>
      </c>
      <c r="G84" s="207">
        <v>189</v>
      </c>
      <c r="H84" s="207" t="s">
        <v>1861</v>
      </c>
      <c r="I84" s="176" t="s">
        <v>725</v>
      </c>
      <c r="J84" s="206" t="s">
        <v>35</v>
      </c>
      <c r="K84" s="207" t="s">
        <v>329</v>
      </c>
      <c r="L84" s="185" t="s">
        <v>248</v>
      </c>
      <c r="M84" s="191" t="s">
        <v>675</v>
      </c>
      <c r="N84" s="185" t="s">
        <v>704</v>
      </c>
      <c r="O84" s="185" t="s">
        <v>726</v>
      </c>
      <c r="P84" s="185" t="s">
        <v>666</v>
      </c>
      <c r="Q84" s="185" t="s">
        <v>332</v>
      </c>
      <c r="R84" s="185" t="s">
        <v>369</v>
      </c>
      <c r="S84" s="185" t="s">
        <v>1638</v>
      </c>
      <c r="T84" s="185" t="s">
        <v>360</v>
      </c>
      <c r="U84" s="208" t="s">
        <v>317</v>
      </c>
      <c r="V84" s="209">
        <v>0.6</v>
      </c>
      <c r="W84" s="208" t="s">
        <v>121</v>
      </c>
      <c r="X84" s="209">
        <v>0.4</v>
      </c>
      <c r="Y84" s="66" t="s">
        <v>84</v>
      </c>
      <c r="Z84" s="185" t="s">
        <v>727</v>
      </c>
      <c r="AA84" s="208" t="s">
        <v>314</v>
      </c>
      <c r="AB84" s="213">
        <v>0.252</v>
      </c>
      <c r="AC84" s="208" t="s">
        <v>121</v>
      </c>
      <c r="AD84" s="213">
        <v>0.30000000000000004</v>
      </c>
      <c r="AE84" s="66" t="s">
        <v>84</v>
      </c>
      <c r="AF84" s="185" t="s">
        <v>676</v>
      </c>
      <c r="AG84" s="206" t="s">
        <v>337</v>
      </c>
      <c r="AH84" s="185" t="s">
        <v>1973</v>
      </c>
      <c r="AI84" s="185" t="s">
        <v>1973</v>
      </c>
      <c r="AJ84" s="185" t="s">
        <v>1973</v>
      </c>
      <c r="AK84" s="185" t="s">
        <v>1973</v>
      </c>
      <c r="AL84" s="185" t="s">
        <v>1973</v>
      </c>
      <c r="AM84" s="185" t="s">
        <v>1973</v>
      </c>
      <c r="AN84" s="185" t="s">
        <v>1528</v>
      </c>
      <c r="AO84" s="185" t="s">
        <v>1529</v>
      </c>
      <c r="AP84" s="185" t="s">
        <v>1530</v>
      </c>
      <c r="AQ84" s="186">
        <v>43356</v>
      </c>
      <c r="AR84" s="187" t="s">
        <v>338</v>
      </c>
      <c r="AS84" s="188" t="s">
        <v>670</v>
      </c>
      <c r="AT84" s="189">
        <v>43593</v>
      </c>
      <c r="AU84" s="190" t="s">
        <v>338</v>
      </c>
      <c r="AV84" s="191" t="s">
        <v>728</v>
      </c>
      <c r="AW84" s="189">
        <v>43759</v>
      </c>
      <c r="AX84" s="187" t="s">
        <v>389</v>
      </c>
      <c r="AY84" s="188" t="s">
        <v>729</v>
      </c>
      <c r="AZ84" s="189">
        <v>43909</v>
      </c>
      <c r="BA84" s="190" t="s">
        <v>338</v>
      </c>
      <c r="BB84" s="191" t="s">
        <v>730</v>
      </c>
      <c r="BC84" s="189">
        <v>44074</v>
      </c>
      <c r="BD84" s="187" t="s">
        <v>349</v>
      </c>
      <c r="BE84" s="188" t="s">
        <v>731</v>
      </c>
      <c r="BF84" s="189">
        <v>44168</v>
      </c>
      <c r="BG84" s="190" t="s">
        <v>465</v>
      </c>
      <c r="BH84" s="191" t="s">
        <v>732</v>
      </c>
      <c r="BI84" s="189">
        <v>44249</v>
      </c>
      <c r="BJ84" s="187" t="s">
        <v>397</v>
      </c>
      <c r="BK84" s="188" t="s">
        <v>733</v>
      </c>
      <c r="BL84" s="189">
        <v>44540</v>
      </c>
      <c r="BM84" s="190" t="s">
        <v>338</v>
      </c>
      <c r="BN84" s="191" t="s">
        <v>734</v>
      </c>
      <c r="BO84" s="189">
        <v>44596</v>
      </c>
      <c r="BP84" s="187" t="s">
        <v>346</v>
      </c>
      <c r="BQ84" s="188" t="s">
        <v>735</v>
      </c>
      <c r="BR84" s="189">
        <v>44804</v>
      </c>
      <c r="BS84" s="190" t="s">
        <v>346</v>
      </c>
      <c r="BT84" s="191" t="s">
        <v>1149</v>
      </c>
      <c r="BU84" s="189">
        <v>44897</v>
      </c>
      <c r="BV84" s="187" t="s">
        <v>389</v>
      </c>
      <c r="BW84" s="188" t="s">
        <v>1531</v>
      </c>
      <c r="BX84" s="189" t="s">
        <v>352</v>
      </c>
      <c r="BY84" s="190" t="s">
        <v>353</v>
      </c>
      <c r="BZ84" s="192" t="s">
        <v>352</v>
      </c>
      <c r="CA84" s="2">
        <f>COUNTBLANK(A84:BZ84)</f>
        <v>2</v>
      </c>
      <c r="CB84" s="51" t="s">
        <v>1762</v>
      </c>
      <c r="CC84" s="51" t="s">
        <v>1763</v>
      </c>
      <c r="CD84" s="51" t="s">
        <v>1663</v>
      </c>
      <c r="CE84" s="51" t="s">
        <v>1649</v>
      </c>
      <c r="CF84" s="51" t="s">
        <v>1647</v>
      </c>
      <c r="CG84" s="51" t="s">
        <v>1647</v>
      </c>
      <c r="CH84" s="51" t="s">
        <v>1670</v>
      </c>
      <c r="CI84" s="51" t="s">
        <v>1647</v>
      </c>
      <c r="CJ84" s="51" t="s">
        <v>1675</v>
      </c>
      <c r="CK84" s="51"/>
      <c r="CL84" s="51" t="s">
        <v>1675</v>
      </c>
      <c r="CM84" s="51" t="s">
        <v>1675</v>
      </c>
      <c r="CN84" s="51" t="s">
        <v>1675</v>
      </c>
      <c r="CO84" s="51" t="s">
        <v>1675</v>
      </c>
      <c r="CP84" s="51" t="s">
        <v>1675</v>
      </c>
      <c r="CQ84" s="51" t="s">
        <v>1675</v>
      </c>
      <c r="CR84" s="51" t="s">
        <v>1745</v>
      </c>
      <c r="CS84" s="51" t="s">
        <v>1675</v>
      </c>
      <c r="CT84" s="51" t="s">
        <v>1675</v>
      </c>
      <c r="CU84" s="51" t="s">
        <v>1675</v>
      </c>
      <c r="CV84" s="51" t="s">
        <v>1675</v>
      </c>
      <c r="CW84" s="51" t="s">
        <v>1675</v>
      </c>
      <c r="CX84" s="51" t="s">
        <v>1675</v>
      </c>
      <c r="CZ84" s="174" t="str">
        <f>J84</f>
        <v>Gestión de procesos</v>
      </c>
      <c r="DA84" s="276" t="str">
        <f>I84</f>
        <v>Posibilidad de afectación reputacional por inconformidad de los usuarios del sistema, debido a errores (fallas o deficiencias) en el análisis y direccionamiento a las peticiones ciudadanas</v>
      </c>
      <c r="DB84" s="276"/>
      <c r="DC84" s="276"/>
      <c r="DD84" s="276"/>
      <c r="DE84" s="276"/>
      <c r="DF84" s="276"/>
      <c r="DG84" s="276"/>
      <c r="DH84" s="174" t="str">
        <f>Y84</f>
        <v>Moderado</v>
      </c>
      <c r="DI84" s="174" t="str">
        <f t="shared" si="14"/>
        <v>Moderado</v>
      </c>
      <c r="DK84" s="170" t="e">
        <f>SUM(LEN(#REF!)-LEN(SUBSTITUTE(#REF!,"- Preventivo","")))/LEN("- Preventivo")</f>
        <v>#REF!</v>
      </c>
      <c r="DL84" s="170" t="e">
        <f>SUMIFS($DK$12:$DK$99,$A$12:$A$99,A84)</f>
        <v>#REF!</v>
      </c>
      <c r="DM84" s="170" t="e">
        <f>SUM(LEN(#REF!)-LEN(SUBSTITUTE(#REF!,"- Detectivo","")))/LEN("- Detectivo")</f>
        <v>#REF!</v>
      </c>
      <c r="DN84" s="170" t="e">
        <f>SUMIFS($DM$12:$DM$99,$A$12:$A$99,A84)</f>
        <v>#REF!</v>
      </c>
      <c r="DO84" s="170" t="e">
        <f>SUM(LEN(#REF!)-LEN(SUBSTITUTE(#REF!,"- Correctivo","")))/LEN("- Correctivo")</f>
        <v>#REF!</v>
      </c>
      <c r="DP84" s="170" t="e">
        <f>SUMIFS($DO$12:$DO$99,$A$12:$A$99,A84)</f>
        <v>#REF!</v>
      </c>
      <c r="DQ84" s="170" t="e">
        <f t="shared" si="15"/>
        <v>#REF!</v>
      </c>
      <c r="DR84" s="170" t="e">
        <f>SUMIFS($DQ$12:$DQ$99,$A$12:$A$99,A84)</f>
        <v>#REF!</v>
      </c>
      <c r="DS84" s="170" t="e">
        <f>SUM(LEN(#REF!)-LEN(SUBSTITUTE(#REF!,"- Documentado","")))/LEN("- Documentado")</f>
        <v>#REF!</v>
      </c>
      <c r="DT84" s="170" t="e">
        <f>SUM(LEN(#REF!)-LEN(SUBSTITUTE(#REF!,"- Documentado","")))/LEN("- Documentado")</f>
        <v>#REF!</v>
      </c>
      <c r="DU84" s="170" t="e">
        <f>SUMIFS($DS$12:$DS$99,$A$12:$A$99,A84)+SUMIFS($DT$12:$DT$99,$A$12:$A$99,A84)</f>
        <v>#REF!</v>
      </c>
      <c r="DV84" s="170" t="e">
        <f>SUM(LEN(#REF!)-LEN(SUBSTITUTE(#REF!,"- Continua","")))/LEN("- Continua")</f>
        <v>#REF!</v>
      </c>
      <c r="DW84" s="170" t="e">
        <f>SUM(LEN(#REF!)-LEN(SUBSTITUTE(#REF!,"- Continua","")))/LEN("- Continua")</f>
        <v>#REF!</v>
      </c>
      <c r="DX84" s="170" t="e">
        <f>SUMIFS($DV$12:$DV$99,$A$12:$A$99,A84)+SUMIFS($DW$12:$DW$99,$A$12:$A$99,A84)</f>
        <v>#REF!</v>
      </c>
      <c r="DY84" s="170" t="e">
        <f>SUM(LEN(#REF!)-LEN(SUBSTITUTE(#REF!,"- Con registro","")))/LEN("- Con registro")</f>
        <v>#REF!</v>
      </c>
      <c r="DZ84" s="170" t="e">
        <f>SUM(LEN(#REF!)-LEN(SUBSTITUTE(#REF!,"- Con registro","")))/LEN("- Con registro")</f>
        <v>#REF!</v>
      </c>
      <c r="EA84" s="170" t="e">
        <f>SUMIFS($DY$12:$DY$99,$A$12:$A$99,A84)+SUMIFS($DZ$12:$DZ$99,$A$12:$A$99,A84)</f>
        <v>#REF!</v>
      </c>
      <c r="EB84" s="173" t="e">
        <f t="shared" si="16"/>
        <v>#REF!</v>
      </c>
      <c r="EC84" s="173" t="e">
        <f t="shared" si="17"/>
        <v>#REF!</v>
      </c>
      <c r="ED84" s="215" t="e">
        <f t="shared" si="18"/>
        <v>#REF!</v>
      </c>
      <c r="EE84" s="277" t="e">
        <f t="shared" si="19"/>
        <v>#REF!</v>
      </c>
      <c r="EF84" s="277"/>
      <c r="EG84" s="277"/>
      <c r="EH84" s="277"/>
      <c r="EI84" s="277"/>
      <c r="EJ84" s="277"/>
      <c r="EK84" s="277"/>
      <c r="EL84" s="277"/>
      <c r="EM84" s="277"/>
      <c r="EN84" s="277"/>
      <c r="EP84" s="201" t="str">
        <f t="shared" si="20"/>
        <v/>
      </c>
      <c r="EQ84" s="202" t="str">
        <f t="shared" si="21"/>
        <v/>
      </c>
      <c r="ER84" s="170" t="str">
        <f t="shared" si="22"/>
        <v/>
      </c>
      <c r="ES84" s="170" t="str">
        <f>IF(ER84="","",CONCATENATE("ID_",G84,": ",I84))</f>
        <v/>
      </c>
      <c r="ET84" s="170" t="str">
        <f>IF(ES84="","",CONCATENATE("Ajuste en ",VLOOKUP(EP84,AQ84:BZ84,(MATCH(EP84,AQ84:BZ84,10)+1))," en el Mapa de riesgos de ",A84))</f>
        <v/>
      </c>
      <c r="EU84" s="170" t="str">
        <f>IF(ET84="","",CONCATENATE("Solicitud de cambio realizada y aprobada por la ",L84," a través del Aplicativo DARUMA"))</f>
        <v/>
      </c>
    </row>
    <row r="85" spans="1:151" ht="399.95" customHeight="1" x14ac:dyDescent="0.2">
      <c r="A85" s="206" t="s">
        <v>1479</v>
      </c>
      <c r="B85" s="185" t="s">
        <v>1480</v>
      </c>
      <c r="C85" s="185" t="s">
        <v>1481</v>
      </c>
      <c r="D85" s="206" t="s">
        <v>1482</v>
      </c>
      <c r="E85" s="207" t="s">
        <v>38</v>
      </c>
      <c r="F85" s="185" t="s">
        <v>1532</v>
      </c>
      <c r="G85" s="207">
        <v>179</v>
      </c>
      <c r="H85" s="207" t="s">
        <v>1862</v>
      </c>
      <c r="I85" s="176" t="s">
        <v>736</v>
      </c>
      <c r="J85" s="206" t="s">
        <v>63</v>
      </c>
      <c r="K85" s="207" t="s">
        <v>357</v>
      </c>
      <c r="L85" s="185" t="s">
        <v>248</v>
      </c>
      <c r="M85" s="191" t="s">
        <v>737</v>
      </c>
      <c r="N85" s="185" t="s">
        <v>704</v>
      </c>
      <c r="O85" s="185" t="s">
        <v>1533</v>
      </c>
      <c r="P85" s="185" t="s">
        <v>666</v>
      </c>
      <c r="Q85" s="185" t="s">
        <v>332</v>
      </c>
      <c r="R85" s="185" t="s">
        <v>738</v>
      </c>
      <c r="S85" s="185" t="s">
        <v>1638</v>
      </c>
      <c r="T85" s="185" t="s">
        <v>360</v>
      </c>
      <c r="U85" s="208" t="s">
        <v>314</v>
      </c>
      <c r="V85" s="209">
        <v>0.4</v>
      </c>
      <c r="W85" s="208" t="s">
        <v>77</v>
      </c>
      <c r="X85" s="209">
        <v>0.8</v>
      </c>
      <c r="Y85" s="66" t="s">
        <v>272</v>
      </c>
      <c r="Z85" s="185" t="s">
        <v>739</v>
      </c>
      <c r="AA85" s="208" t="s">
        <v>316</v>
      </c>
      <c r="AB85" s="213">
        <v>0.11759999999999998</v>
      </c>
      <c r="AC85" s="208" t="s">
        <v>77</v>
      </c>
      <c r="AD85" s="213">
        <v>0.8</v>
      </c>
      <c r="AE85" s="66" t="s">
        <v>272</v>
      </c>
      <c r="AF85" s="185" t="s">
        <v>740</v>
      </c>
      <c r="AG85" s="206" t="s">
        <v>363</v>
      </c>
      <c r="AH85" s="210" t="s">
        <v>2057</v>
      </c>
      <c r="AI85" s="210" t="s">
        <v>2058</v>
      </c>
      <c r="AJ85" s="210" t="s">
        <v>2059</v>
      </c>
      <c r="AK85" s="210" t="s">
        <v>2060</v>
      </c>
      <c r="AL85" s="210" t="s">
        <v>2027</v>
      </c>
      <c r="AM85" s="210" t="s">
        <v>2008</v>
      </c>
      <c r="AN85" s="185" t="s">
        <v>1534</v>
      </c>
      <c r="AO85" s="185" t="s">
        <v>1535</v>
      </c>
      <c r="AP85" s="185" t="s">
        <v>1536</v>
      </c>
      <c r="AQ85" s="186">
        <v>43496</v>
      </c>
      <c r="AR85" s="187" t="s">
        <v>338</v>
      </c>
      <c r="AS85" s="188" t="s">
        <v>741</v>
      </c>
      <c r="AT85" s="189">
        <v>43759</v>
      </c>
      <c r="AU85" s="190" t="s">
        <v>574</v>
      </c>
      <c r="AV85" s="191" t="s">
        <v>742</v>
      </c>
      <c r="AW85" s="189">
        <v>43909</v>
      </c>
      <c r="AX85" s="187" t="s">
        <v>522</v>
      </c>
      <c r="AY85" s="188" t="s">
        <v>743</v>
      </c>
      <c r="AZ85" s="189">
        <v>44074</v>
      </c>
      <c r="BA85" s="190" t="s">
        <v>349</v>
      </c>
      <c r="BB85" s="191" t="s">
        <v>744</v>
      </c>
      <c r="BC85" s="189">
        <v>44168</v>
      </c>
      <c r="BD85" s="187" t="s">
        <v>465</v>
      </c>
      <c r="BE85" s="188" t="s">
        <v>745</v>
      </c>
      <c r="BF85" s="189">
        <v>44249</v>
      </c>
      <c r="BG85" s="190" t="s">
        <v>389</v>
      </c>
      <c r="BH85" s="191" t="s">
        <v>746</v>
      </c>
      <c r="BI85" s="189">
        <v>44404</v>
      </c>
      <c r="BJ85" s="187" t="s">
        <v>387</v>
      </c>
      <c r="BK85" s="188" t="s">
        <v>747</v>
      </c>
      <c r="BL85" s="189">
        <v>44455</v>
      </c>
      <c r="BM85" s="190" t="s">
        <v>346</v>
      </c>
      <c r="BN85" s="191" t="s">
        <v>702</v>
      </c>
      <c r="BO85" s="189">
        <v>44540</v>
      </c>
      <c r="BP85" s="187" t="s">
        <v>338</v>
      </c>
      <c r="BQ85" s="188" t="s">
        <v>748</v>
      </c>
      <c r="BR85" s="189">
        <v>44897</v>
      </c>
      <c r="BS85" s="190" t="s">
        <v>389</v>
      </c>
      <c r="BT85" s="191" t="s">
        <v>1537</v>
      </c>
      <c r="BU85" s="189" t="s">
        <v>352</v>
      </c>
      <c r="BV85" s="187" t="s">
        <v>353</v>
      </c>
      <c r="BW85" s="188" t="s">
        <v>352</v>
      </c>
      <c r="BX85" s="189" t="s">
        <v>352</v>
      </c>
      <c r="BY85" s="190" t="s">
        <v>353</v>
      </c>
      <c r="BZ85" s="192" t="s">
        <v>352</v>
      </c>
      <c r="CA85" s="2">
        <f>COUNTBLANK(A85:BZ85)</f>
        <v>4</v>
      </c>
      <c r="CB85" s="51" t="s">
        <v>1762</v>
      </c>
      <c r="CC85" s="51" t="s">
        <v>1763</v>
      </c>
      <c r="CD85" s="51" t="s">
        <v>1663</v>
      </c>
      <c r="CE85" s="51" t="s">
        <v>1675</v>
      </c>
      <c r="CF85" s="51" t="s">
        <v>1647</v>
      </c>
      <c r="CG85" s="51" t="s">
        <v>1647</v>
      </c>
      <c r="CH85" s="51" t="s">
        <v>1670</v>
      </c>
      <c r="CI85" s="51" t="s">
        <v>1647</v>
      </c>
      <c r="CJ85" s="51" t="s">
        <v>1675</v>
      </c>
      <c r="CK85" s="51"/>
      <c r="CL85" s="51" t="s">
        <v>1675</v>
      </c>
      <c r="CM85" s="51" t="s">
        <v>1690</v>
      </c>
      <c r="CN85" s="51" t="s">
        <v>1675</v>
      </c>
      <c r="CO85" s="51" t="s">
        <v>1675</v>
      </c>
      <c r="CP85" s="51" t="s">
        <v>1675</v>
      </c>
      <c r="CQ85" s="51" t="s">
        <v>1675</v>
      </c>
      <c r="CR85" s="51" t="s">
        <v>1746</v>
      </c>
      <c r="CS85" s="51" t="s">
        <v>1675</v>
      </c>
      <c r="CT85" s="51" t="s">
        <v>1675</v>
      </c>
      <c r="CU85" s="51" t="s">
        <v>1675</v>
      </c>
      <c r="CV85" s="51" t="s">
        <v>1675</v>
      </c>
      <c r="CW85" s="51" t="s">
        <v>1675</v>
      </c>
      <c r="CX85" s="51" t="s">
        <v>1675</v>
      </c>
      <c r="CZ85" s="174" t="str">
        <f>J85</f>
        <v>Corrupción</v>
      </c>
      <c r="DA85" s="276" t="str">
        <f>I85</f>
        <v>Posibilidad de afectación reputacional por pérdida de credibilidad y confianza en la Secretaría General, debido a realización de cobros indebidos durante la prestación del servicio en el canal presencial de la Red CADE dispuesto para el servicio a la ciudadanía</v>
      </c>
      <c r="DB85" s="276"/>
      <c r="DC85" s="276"/>
      <c r="DD85" s="276"/>
      <c r="DE85" s="276"/>
      <c r="DF85" s="276"/>
      <c r="DG85" s="276"/>
      <c r="DH85" s="174" t="str">
        <f>Y85</f>
        <v>Alto</v>
      </c>
      <c r="DI85" s="174" t="str">
        <f t="shared" si="14"/>
        <v>Alto</v>
      </c>
      <c r="DK85" s="170" t="e">
        <f>SUM(LEN(#REF!)-LEN(SUBSTITUTE(#REF!,"- Preventivo","")))/LEN("- Preventivo")</f>
        <v>#REF!</v>
      </c>
      <c r="DL85" s="170" t="e">
        <f>SUMIFS($DK$12:$DK$99,$A$12:$A$99,A85)</f>
        <v>#REF!</v>
      </c>
      <c r="DM85" s="170" t="e">
        <f>SUM(LEN(#REF!)-LEN(SUBSTITUTE(#REF!,"- Detectivo","")))/LEN("- Detectivo")</f>
        <v>#REF!</v>
      </c>
      <c r="DN85" s="170" t="e">
        <f>SUMIFS($DM$12:$DM$99,$A$12:$A$99,A85)</f>
        <v>#REF!</v>
      </c>
      <c r="DO85" s="170" t="e">
        <f>SUM(LEN(#REF!)-LEN(SUBSTITUTE(#REF!,"- Correctivo","")))/LEN("- Correctivo")</f>
        <v>#REF!</v>
      </c>
      <c r="DP85" s="170" t="e">
        <f>SUMIFS($DO$12:$DO$99,$A$12:$A$99,A85)</f>
        <v>#REF!</v>
      </c>
      <c r="DQ85" s="170" t="e">
        <f t="shared" si="15"/>
        <v>#REF!</v>
      </c>
      <c r="DR85" s="170" t="e">
        <f>SUMIFS($DQ$12:$DQ$99,$A$12:$A$99,A85)</f>
        <v>#REF!</v>
      </c>
      <c r="DS85" s="170" t="e">
        <f>SUM(LEN(#REF!)-LEN(SUBSTITUTE(#REF!,"- Documentado","")))/LEN("- Documentado")</f>
        <v>#REF!</v>
      </c>
      <c r="DT85" s="170" t="e">
        <f>SUM(LEN(#REF!)-LEN(SUBSTITUTE(#REF!,"- Documentado","")))/LEN("- Documentado")</f>
        <v>#REF!</v>
      </c>
      <c r="DU85" s="170" t="e">
        <f>SUMIFS($DS$12:$DS$99,$A$12:$A$99,A85)+SUMIFS($DT$12:$DT$99,$A$12:$A$99,A85)</f>
        <v>#REF!</v>
      </c>
      <c r="DV85" s="170" t="e">
        <f>SUM(LEN(#REF!)-LEN(SUBSTITUTE(#REF!,"- Continua","")))/LEN("- Continua")</f>
        <v>#REF!</v>
      </c>
      <c r="DW85" s="170" t="e">
        <f>SUM(LEN(#REF!)-LEN(SUBSTITUTE(#REF!,"- Continua","")))/LEN("- Continua")</f>
        <v>#REF!</v>
      </c>
      <c r="DX85" s="170" t="e">
        <f>SUMIFS($DV$12:$DV$99,$A$12:$A$99,A85)+SUMIFS($DW$12:$DW$99,$A$12:$A$99,A85)</f>
        <v>#REF!</v>
      </c>
      <c r="DY85" s="170" t="e">
        <f>SUM(LEN(#REF!)-LEN(SUBSTITUTE(#REF!,"- Con registro","")))/LEN("- Con registro")</f>
        <v>#REF!</v>
      </c>
      <c r="DZ85" s="170" t="e">
        <f>SUM(LEN(#REF!)-LEN(SUBSTITUTE(#REF!,"- Con registro","")))/LEN("- Con registro")</f>
        <v>#REF!</v>
      </c>
      <c r="EA85" s="170" t="e">
        <f>SUMIFS($DY$12:$DY$99,$A$12:$A$99,A85)+SUMIFS($DZ$12:$DZ$99,$A$12:$A$99,A85)</f>
        <v>#REF!</v>
      </c>
      <c r="EB85" s="173" t="e">
        <f t="shared" si="16"/>
        <v>#REF!</v>
      </c>
      <c r="EC85" s="173" t="e">
        <f t="shared" si="17"/>
        <v>#REF!</v>
      </c>
      <c r="ED85" s="215" t="e">
        <f t="shared" si="18"/>
        <v>#REF!</v>
      </c>
      <c r="EE85" s="277" t="e">
        <f t="shared" si="19"/>
        <v>#REF!</v>
      </c>
      <c r="EF85" s="277"/>
      <c r="EG85" s="277"/>
      <c r="EH85" s="277"/>
      <c r="EI85" s="277"/>
      <c r="EJ85" s="277"/>
      <c r="EK85" s="277"/>
      <c r="EL85" s="277"/>
      <c r="EM85" s="277"/>
      <c r="EN85" s="277"/>
      <c r="EP85" s="201" t="str">
        <f t="shared" si="20"/>
        <v/>
      </c>
      <c r="EQ85" s="202" t="str">
        <f t="shared" si="21"/>
        <v/>
      </c>
      <c r="ER85" s="170" t="str">
        <f t="shared" si="22"/>
        <v/>
      </c>
      <c r="ES85" s="170" t="str">
        <f>IF(ER85="","",CONCATENATE("ID_",G85,": ",I85))</f>
        <v/>
      </c>
      <c r="ET85" s="170" t="str">
        <f>IF(ES85="","",CONCATENATE("Ajuste en ",VLOOKUP(EP85,AQ85:BZ85,(MATCH(EP85,AQ85:BZ85,10)+1))," en el Mapa de riesgos de ",A85))</f>
        <v/>
      </c>
      <c r="EU85" s="170" t="str">
        <f>IF(ET85="","",CONCATENATE("Solicitud de cambio realizada y aprobada por la ",L85," a través del Aplicativo DARUMA"))</f>
        <v/>
      </c>
    </row>
    <row r="86" spans="1:151" ht="399.95" customHeight="1" x14ac:dyDescent="0.2">
      <c r="A86" s="206" t="s">
        <v>1479</v>
      </c>
      <c r="B86" s="185" t="s">
        <v>1480</v>
      </c>
      <c r="C86" s="185" t="s">
        <v>1481</v>
      </c>
      <c r="D86" s="206" t="s">
        <v>1482</v>
      </c>
      <c r="E86" s="207" t="s">
        <v>38</v>
      </c>
      <c r="F86" s="185" t="s">
        <v>1538</v>
      </c>
      <c r="G86" s="207">
        <v>180</v>
      </c>
      <c r="H86" s="207" t="s">
        <v>1863</v>
      </c>
      <c r="I86" s="176" t="s">
        <v>749</v>
      </c>
      <c r="J86" s="206" t="s">
        <v>63</v>
      </c>
      <c r="K86" s="207" t="s">
        <v>329</v>
      </c>
      <c r="L86" s="185" t="s">
        <v>248</v>
      </c>
      <c r="M86" s="191" t="s">
        <v>675</v>
      </c>
      <c r="N86" s="185" t="s">
        <v>704</v>
      </c>
      <c r="O86" s="185" t="s">
        <v>750</v>
      </c>
      <c r="P86" s="185" t="s">
        <v>666</v>
      </c>
      <c r="Q86" s="185" t="s">
        <v>332</v>
      </c>
      <c r="R86" s="185" t="s">
        <v>614</v>
      </c>
      <c r="S86" s="185" t="s">
        <v>1638</v>
      </c>
      <c r="T86" s="185" t="s">
        <v>360</v>
      </c>
      <c r="U86" s="208" t="s">
        <v>316</v>
      </c>
      <c r="V86" s="209">
        <v>0.2</v>
      </c>
      <c r="W86" s="208" t="s">
        <v>101</v>
      </c>
      <c r="X86" s="209">
        <v>0.6</v>
      </c>
      <c r="Y86" s="66" t="s">
        <v>84</v>
      </c>
      <c r="Z86" s="185" t="s">
        <v>751</v>
      </c>
      <c r="AA86" s="208" t="s">
        <v>316</v>
      </c>
      <c r="AB86" s="213">
        <v>8.3999999999999991E-2</v>
      </c>
      <c r="AC86" s="208" t="s">
        <v>101</v>
      </c>
      <c r="AD86" s="213">
        <v>0.6</v>
      </c>
      <c r="AE86" s="66" t="s">
        <v>84</v>
      </c>
      <c r="AF86" s="185" t="s">
        <v>752</v>
      </c>
      <c r="AG86" s="206" t="s">
        <v>363</v>
      </c>
      <c r="AH86" s="210" t="s">
        <v>2061</v>
      </c>
      <c r="AI86" s="210" t="s">
        <v>2062</v>
      </c>
      <c r="AJ86" s="210" t="s">
        <v>2063</v>
      </c>
      <c r="AK86" s="210" t="s">
        <v>2064</v>
      </c>
      <c r="AL86" s="210" t="s">
        <v>2027</v>
      </c>
      <c r="AM86" s="210" t="s">
        <v>2065</v>
      </c>
      <c r="AN86" s="185" t="s">
        <v>1539</v>
      </c>
      <c r="AO86" s="185" t="s">
        <v>1540</v>
      </c>
      <c r="AP86" s="185" t="s">
        <v>1541</v>
      </c>
      <c r="AQ86" s="186">
        <v>43496</v>
      </c>
      <c r="AR86" s="187" t="s">
        <v>338</v>
      </c>
      <c r="AS86" s="188" t="s">
        <v>670</v>
      </c>
      <c r="AT86" s="189">
        <v>43593</v>
      </c>
      <c r="AU86" s="190" t="s">
        <v>338</v>
      </c>
      <c r="AV86" s="191" t="s">
        <v>753</v>
      </c>
      <c r="AW86" s="189">
        <v>43759</v>
      </c>
      <c r="AX86" s="187" t="s">
        <v>387</v>
      </c>
      <c r="AY86" s="188" t="s">
        <v>754</v>
      </c>
      <c r="AZ86" s="189">
        <v>43909</v>
      </c>
      <c r="BA86" s="190" t="s">
        <v>755</v>
      </c>
      <c r="BB86" s="191" t="s">
        <v>756</v>
      </c>
      <c r="BC86" s="189">
        <v>44074</v>
      </c>
      <c r="BD86" s="187" t="s">
        <v>349</v>
      </c>
      <c r="BE86" s="188" t="s">
        <v>757</v>
      </c>
      <c r="BF86" s="189">
        <v>44168</v>
      </c>
      <c r="BG86" s="190" t="s">
        <v>387</v>
      </c>
      <c r="BH86" s="191" t="s">
        <v>758</v>
      </c>
      <c r="BI86" s="189">
        <v>44249</v>
      </c>
      <c r="BJ86" s="187" t="s">
        <v>397</v>
      </c>
      <c r="BK86" s="188" t="s">
        <v>733</v>
      </c>
      <c r="BL86" s="189">
        <v>44540</v>
      </c>
      <c r="BM86" s="190" t="s">
        <v>338</v>
      </c>
      <c r="BN86" s="191" t="s">
        <v>759</v>
      </c>
      <c r="BO86" s="189">
        <v>44897</v>
      </c>
      <c r="BP86" s="187" t="s">
        <v>389</v>
      </c>
      <c r="BQ86" s="188" t="s">
        <v>1542</v>
      </c>
      <c r="BR86" s="189">
        <v>45037</v>
      </c>
      <c r="BS86" s="187" t="s">
        <v>1927</v>
      </c>
      <c r="BT86" s="188" t="s">
        <v>1928</v>
      </c>
      <c r="BU86" s="189" t="s">
        <v>352</v>
      </c>
      <c r="BV86" s="187" t="s">
        <v>353</v>
      </c>
      <c r="BW86" s="188" t="s">
        <v>352</v>
      </c>
      <c r="BX86" s="189" t="s">
        <v>352</v>
      </c>
      <c r="BY86" s="190" t="s">
        <v>353</v>
      </c>
      <c r="BZ86" s="192" t="s">
        <v>352</v>
      </c>
      <c r="CA86" s="2">
        <f>COUNTBLANK(A86:BZ86)</f>
        <v>4</v>
      </c>
      <c r="CB86" s="51" t="s">
        <v>1762</v>
      </c>
      <c r="CC86" s="51" t="s">
        <v>1763</v>
      </c>
      <c r="CD86" s="51" t="s">
        <v>1663</v>
      </c>
      <c r="CE86" s="51" t="s">
        <v>1675</v>
      </c>
      <c r="CF86" s="51" t="s">
        <v>1647</v>
      </c>
      <c r="CG86" s="51" t="s">
        <v>1647</v>
      </c>
      <c r="CH86" s="51" t="s">
        <v>1670</v>
      </c>
      <c r="CI86" s="51" t="s">
        <v>1647</v>
      </c>
      <c r="CJ86" s="51" t="s">
        <v>1675</v>
      </c>
      <c r="CK86" s="51"/>
      <c r="CL86" s="51" t="s">
        <v>1675</v>
      </c>
      <c r="CM86" s="51" t="s">
        <v>1690</v>
      </c>
      <c r="CN86" s="51" t="s">
        <v>1675</v>
      </c>
      <c r="CO86" s="51" t="s">
        <v>1675</v>
      </c>
      <c r="CP86" s="51" t="s">
        <v>1675</v>
      </c>
      <c r="CQ86" s="51" t="s">
        <v>1675</v>
      </c>
      <c r="CR86" s="51" t="s">
        <v>1747</v>
      </c>
      <c r="CS86" s="51" t="s">
        <v>1675</v>
      </c>
      <c r="CT86" s="51" t="s">
        <v>1675</v>
      </c>
      <c r="CU86" s="51" t="s">
        <v>1675</v>
      </c>
      <c r="CV86" s="51" t="s">
        <v>1675</v>
      </c>
      <c r="CW86" s="51" t="s">
        <v>1675</v>
      </c>
      <c r="CX86" s="51" t="s">
        <v>1675</v>
      </c>
      <c r="CZ86" s="174" t="str">
        <f>J86</f>
        <v>Corrupción</v>
      </c>
      <c r="DA86" s="276" t="str">
        <f>I86</f>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v>
      </c>
      <c r="DB86" s="276"/>
      <c r="DC86" s="276"/>
      <c r="DD86" s="276"/>
      <c r="DE86" s="276"/>
      <c r="DF86" s="276"/>
      <c r="DG86" s="276"/>
      <c r="DH86" s="174" t="str">
        <f>Y86</f>
        <v>Moderado</v>
      </c>
      <c r="DI86" s="174" t="str">
        <f t="shared" si="14"/>
        <v>Moderado</v>
      </c>
      <c r="DK86" s="170" t="e">
        <f>SUM(LEN(#REF!)-LEN(SUBSTITUTE(#REF!,"- Preventivo","")))/LEN("- Preventivo")</f>
        <v>#REF!</v>
      </c>
      <c r="DL86" s="170" t="e">
        <f>SUMIFS($DK$12:$DK$99,$A$12:$A$99,A86)</f>
        <v>#REF!</v>
      </c>
      <c r="DM86" s="170" t="e">
        <f>SUM(LEN(#REF!)-LEN(SUBSTITUTE(#REF!,"- Detectivo","")))/LEN("- Detectivo")</f>
        <v>#REF!</v>
      </c>
      <c r="DN86" s="170" t="e">
        <f>SUMIFS($DM$12:$DM$99,$A$12:$A$99,A86)</f>
        <v>#REF!</v>
      </c>
      <c r="DO86" s="170" t="e">
        <f>SUM(LEN(#REF!)-LEN(SUBSTITUTE(#REF!,"- Correctivo","")))/LEN("- Correctivo")</f>
        <v>#REF!</v>
      </c>
      <c r="DP86" s="170" t="e">
        <f>SUMIFS($DO$12:$DO$99,$A$12:$A$99,A86)</f>
        <v>#REF!</v>
      </c>
      <c r="DQ86" s="170" t="e">
        <f t="shared" si="15"/>
        <v>#REF!</v>
      </c>
      <c r="DR86" s="170" t="e">
        <f>SUMIFS($DQ$12:$DQ$99,$A$12:$A$99,A86)</f>
        <v>#REF!</v>
      </c>
      <c r="DS86" s="170" t="e">
        <f>SUM(LEN(#REF!)-LEN(SUBSTITUTE(#REF!,"- Documentado","")))/LEN("- Documentado")</f>
        <v>#REF!</v>
      </c>
      <c r="DT86" s="170" t="e">
        <f>SUM(LEN(#REF!)-LEN(SUBSTITUTE(#REF!,"- Documentado","")))/LEN("- Documentado")</f>
        <v>#REF!</v>
      </c>
      <c r="DU86" s="170" t="e">
        <f>SUMIFS($DS$12:$DS$99,$A$12:$A$99,A86)+SUMIFS($DT$12:$DT$99,$A$12:$A$99,A86)</f>
        <v>#REF!</v>
      </c>
      <c r="DV86" s="170" t="e">
        <f>SUM(LEN(#REF!)-LEN(SUBSTITUTE(#REF!,"- Continua","")))/LEN("- Continua")</f>
        <v>#REF!</v>
      </c>
      <c r="DW86" s="170" t="e">
        <f>SUM(LEN(#REF!)-LEN(SUBSTITUTE(#REF!,"- Continua","")))/LEN("- Continua")</f>
        <v>#REF!</v>
      </c>
      <c r="DX86" s="170" t="e">
        <f>SUMIFS($DV$12:$DV$99,$A$12:$A$99,A86)+SUMIFS($DW$12:$DW$99,$A$12:$A$99,A86)</f>
        <v>#REF!</v>
      </c>
      <c r="DY86" s="170" t="e">
        <f>SUM(LEN(#REF!)-LEN(SUBSTITUTE(#REF!,"- Con registro","")))/LEN("- Con registro")</f>
        <v>#REF!</v>
      </c>
      <c r="DZ86" s="170" t="e">
        <f>SUM(LEN(#REF!)-LEN(SUBSTITUTE(#REF!,"- Con registro","")))/LEN("- Con registro")</f>
        <v>#REF!</v>
      </c>
      <c r="EA86" s="170" t="e">
        <f>SUMIFS($DY$12:$DY$99,$A$12:$A$99,A86)+SUMIFS($DZ$12:$DZ$99,$A$12:$A$99,A86)</f>
        <v>#REF!</v>
      </c>
      <c r="EB86" s="173" t="e">
        <f t="shared" si="16"/>
        <v>#REF!</v>
      </c>
      <c r="EC86" s="173" t="e">
        <f t="shared" si="17"/>
        <v>#REF!</v>
      </c>
      <c r="ED86" s="215" t="e">
        <f t="shared" si="18"/>
        <v>#REF!</v>
      </c>
      <c r="EE86" s="277" t="e">
        <f t="shared" si="19"/>
        <v>#REF!</v>
      </c>
      <c r="EF86" s="277"/>
      <c r="EG86" s="277"/>
      <c r="EH86" s="277"/>
      <c r="EI86" s="277"/>
      <c r="EJ86" s="277"/>
      <c r="EK86" s="277"/>
      <c r="EL86" s="277"/>
      <c r="EM86" s="277"/>
      <c r="EN86" s="277"/>
      <c r="EP86" s="201" t="str">
        <f t="shared" si="20"/>
        <v/>
      </c>
      <c r="EQ86" s="202" t="str">
        <f t="shared" si="21"/>
        <v/>
      </c>
      <c r="ER86" s="170" t="str">
        <f t="shared" si="22"/>
        <v/>
      </c>
      <c r="ES86" s="170" t="str">
        <f>IF(ER86="","",CONCATENATE("ID_",G86,": ",I86))</f>
        <v/>
      </c>
      <c r="ET86" s="170" t="str">
        <f>IF(ES86="","",CONCATENATE("Ajuste en ",VLOOKUP(EP86,AQ86:BZ86,(MATCH(EP86,AQ86:BZ86,10)+1))," en el Mapa de riesgos de ",A86))</f>
        <v/>
      </c>
      <c r="EU86" s="170" t="str">
        <f>IF(ET86="","",CONCATENATE("Solicitud de cambio realizada y aprobada por la ",L86," a través del Aplicativo DARUMA"))</f>
        <v/>
      </c>
    </row>
    <row r="87" spans="1:151" ht="399.95" customHeight="1" x14ac:dyDescent="0.2">
      <c r="A87" s="206" t="s">
        <v>1479</v>
      </c>
      <c r="B87" s="185" t="s">
        <v>1480</v>
      </c>
      <c r="C87" s="185" t="s">
        <v>1481</v>
      </c>
      <c r="D87" s="206" t="s">
        <v>1482</v>
      </c>
      <c r="E87" s="207" t="s">
        <v>38</v>
      </c>
      <c r="F87" s="185" t="s">
        <v>1532</v>
      </c>
      <c r="G87" s="207">
        <v>191</v>
      </c>
      <c r="H87" s="207" t="s">
        <v>1864</v>
      </c>
      <c r="I87" s="176" t="s">
        <v>760</v>
      </c>
      <c r="J87" s="206" t="s">
        <v>35</v>
      </c>
      <c r="K87" s="207" t="s">
        <v>365</v>
      </c>
      <c r="L87" s="185" t="s">
        <v>248</v>
      </c>
      <c r="M87" s="191" t="s">
        <v>1543</v>
      </c>
      <c r="N87" s="185" t="s">
        <v>1503</v>
      </c>
      <c r="O87" s="185" t="s">
        <v>1544</v>
      </c>
      <c r="P87" s="185" t="s">
        <v>666</v>
      </c>
      <c r="Q87" s="185" t="s">
        <v>332</v>
      </c>
      <c r="R87" s="185" t="s">
        <v>628</v>
      </c>
      <c r="S87" s="185" t="s">
        <v>1638</v>
      </c>
      <c r="T87" s="185" t="s">
        <v>360</v>
      </c>
      <c r="U87" s="208" t="s">
        <v>314</v>
      </c>
      <c r="V87" s="209">
        <v>0.4</v>
      </c>
      <c r="W87" s="208" t="s">
        <v>121</v>
      </c>
      <c r="X87" s="209">
        <v>0.4</v>
      </c>
      <c r="Y87" s="66" t="s">
        <v>84</v>
      </c>
      <c r="Z87" s="185" t="s">
        <v>761</v>
      </c>
      <c r="AA87" s="208" t="s">
        <v>316</v>
      </c>
      <c r="AB87" s="213">
        <v>0.16799999999999998</v>
      </c>
      <c r="AC87" s="208" t="s">
        <v>121</v>
      </c>
      <c r="AD87" s="213">
        <v>0.30000000000000004</v>
      </c>
      <c r="AE87" s="66" t="s">
        <v>271</v>
      </c>
      <c r="AF87" s="185" t="s">
        <v>676</v>
      </c>
      <c r="AG87" s="206" t="s">
        <v>337</v>
      </c>
      <c r="AH87" s="185" t="s">
        <v>1973</v>
      </c>
      <c r="AI87" s="185" t="s">
        <v>1973</v>
      </c>
      <c r="AJ87" s="185" t="s">
        <v>1973</v>
      </c>
      <c r="AK87" s="185" t="s">
        <v>1973</v>
      </c>
      <c r="AL87" s="185" t="s">
        <v>1973</v>
      </c>
      <c r="AM87" s="185" t="s">
        <v>1973</v>
      </c>
      <c r="AN87" s="185" t="s">
        <v>1545</v>
      </c>
      <c r="AO87" s="185" t="s">
        <v>1546</v>
      </c>
      <c r="AP87" s="185" t="s">
        <v>1547</v>
      </c>
      <c r="AQ87" s="186">
        <v>44074</v>
      </c>
      <c r="AR87" s="187" t="s">
        <v>338</v>
      </c>
      <c r="AS87" s="188" t="s">
        <v>762</v>
      </c>
      <c r="AT87" s="189">
        <v>44168</v>
      </c>
      <c r="AU87" s="190" t="s">
        <v>342</v>
      </c>
      <c r="AV87" s="191" t="s">
        <v>763</v>
      </c>
      <c r="AW87" s="189">
        <v>44249</v>
      </c>
      <c r="AX87" s="187" t="s">
        <v>344</v>
      </c>
      <c r="AY87" s="188" t="s">
        <v>680</v>
      </c>
      <c r="AZ87" s="189">
        <v>44404</v>
      </c>
      <c r="BA87" s="190" t="s">
        <v>346</v>
      </c>
      <c r="BB87" s="191" t="s">
        <v>764</v>
      </c>
      <c r="BC87" s="189">
        <v>44455</v>
      </c>
      <c r="BD87" s="187" t="s">
        <v>346</v>
      </c>
      <c r="BE87" s="188" t="s">
        <v>765</v>
      </c>
      <c r="BF87" s="189">
        <v>44540</v>
      </c>
      <c r="BG87" s="190" t="s">
        <v>338</v>
      </c>
      <c r="BH87" s="191" t="s">
        <v>766</v>
      </c>
      <c r="BI87" s="189">
        <v>44897</v>
      </c>
      <c r="BJ87" s="187" t="s">
        <v>389</v>
      </c>
      <c r="BK87" s="188" t="s">
        <v>1548</v>
      </c>
      <c r="BL87" s="189" t="s">
        <v>352</v>
      </c>
      <c r="BM87" s="190" t="s">
        <v>353</v>
      </c>
      <c r="BN87" s="191" t="s">
        <v>352</v>
      </c>
      <c r="BO87" s="189" t="s">
        <v>352</v>
      </c>
      <c r="BP87" s="187" t="s">
        <v>353</v>
      </c>
      <c r="BQ87" s="188" t="s">
        <v>352</v>
      </c>
      <c r="BR87" s="189" t="s">
        <v>352</v>
      </c>
      <c r="BS87" s="190" t="s">
        <v>353</v>
      </c>
      <c r="BT87" s="191" t="s">
        <v>352</v>
      </c>
      <c r="BU87" s="189" t="s">
        <v>352</v>
      </c>
      <c r="BV87" s="187" t="s">
        <v>353</v>
      </c>
      <c r="BW87" s="188" t="s">
        <v>352</v>
      </c>
      <c r="BX87" s="189" t="s">
        <v>352</v>
      </c>
      <c r="BY87" s="190" t="s">
        <v>353</v>
      </c>
      <c r="BZ87" s="192" t="s">
        <v>352</v>
      </c>
      <c r="CA87" s="2">
        <f>COUNTBLANK(A87:BZ87)</f>
        <v>10</v>
      </c>
      <c r="CB87" s="51" t="s">
        <v>1762</v>
      </c>
      <c r="CC87" s="51" t="s">
        <v>1763</v>
      </c>
      <c r="CD87" s="51" t="s">
        <v>1663</v>
      </c>
      <c r="CE87" s="51" t="s">
        <v>1649</v>
      </c>
      <c r="CF87" s="51" t="s">
        <v>1647</v>
      </c>
      <c r="CG87" s="51" t="s">
        <v>1647</v>
      </c>
      <c r="CH87" s="51" t="s">
        <v>1670</v>
      </c>
      <c r="CI87" s="51" t="s">
        <v>1647</v>
      </c>
      <c r="CJ87" s="51" t="s">
        <v>1675</v>
      </c>
      <c r="CK87" s="51"/>
      <c r="CL87" s="51" t="s">
        <v>1675</v>
      </c>
      <c r="CM87" s="51" t="s">
        <v>1675</v>
      </c>
      <c r="CN87" s="51" t="s">
        <v>1675</v>
      </c>
      <c r="CO87" s="51" t="s">
        <v>1675</v>
      </c>
      <c r="CP87" s="51" t="s">
        <v>1675</v>
      </c>
      <c r="CQ87" s="51" t="s">
        <v>1675</v>
      </c>
      <c r="CR87" s="51" t="s">
        <v>1748</v>
      </c>
      <c r="CS87" s="51" t="s">
        <v>1675</v>
      </c>
      <c r="CT87" s="51" t="s">
        <v>1675</v>
      </c>
      <c r="CU87" s="51" t="s">
        <v>1675</v>
      </c>
      <c r="CV87" s="51" t="s">
        <v>1675</v>
      </c>
      <c r="CW87" s="51" t="s">
        <v>1675</v>
      </c>
      <c r="CX87" s="51" t="s">
        <v>1675</v>
      </c>
      <c r="CZ87" s="174" t="str">
        <f>J87</f>
        <v>Gestión de procesos</v>
      </c>
      <c r="DA87" s="276" t="str">
        <f>I87</f>
        <v>Posibilidad de afectación económica (o presupuestal) por información inconsistente en los cobros a las entidades, debido a errores (fallas o deficiencias) en la elaboración de facturas por el uso de los espacios de los CADE y SuperCADE</v>
      </c>
      <c r="DB87" s="276"/>
      <c r="DC87" s="276"/>
      <c r="DD87" s="276"/>
      <c r="DE87" s="276"/>
      <c r="DF87" s="276"/>
      <c r="DG87" s="276"/>
      <c r="DH87" s="174" t="str">
        <f>Y87</f>
        <v>Moderado</v>
      </c>
      <c r="DI87" s="174" t="str">
        <f t="shared" si="14"/>
        <v>Bajo</v>
      </c>
      <c r="DK87" s="170" t="e">
        <f>SUM(LEN(#REF!)-LEN(SUBSTITUTE(#REF!,"- Preventivo","")))/LEN("- Preventivo")</f>
        <v>#REF!</v>
      </c>
      <c r="DL87" s="170" t="e">
        <f>SUMIFS($DK$12:$DK$99,$A$12:$A$99,A87)</f>
        <v>#REF!</v>
      </c>
      <c r="DM87" s="170" t="e">
        <f>SUM(LEN(#REF!)-LEN(SUBSTITUTE(#REF!,"- Detectivo","")))/LEN("- Detectivo")</f>
        <v>#REF!</v>
      </c>
      <c r="DN87" s="170" t="e">
        <f>SUMIFS($DM$12:$DM$99,$A$12:$A$99,A87)</f>
        <v>#REF!</v>
      </c>
      <c r="DO87" s="170" t="e">
        <f>SUM(LEN(#REF!)-LEN(SUBSTITUTE(#REF!,"- Correctivo","")))/LEN("- Correctivo")</f>
        <v>#REF!</v>
      </c>
      <c r="DP87" s="170" t="e">
        <f>SUMIFS($DO$12:$DO$99,$A$12:$A$99,A87)</f>
        <v>#REF!</v>
      </c>
      <c r="DQ87" s="170" t="e">
        <f t="shared" si="15"/>
        <v>#REF!</v>
      </c>
      <c r="DR87" s="170" t="e">
        <f>SUMIFS($DQ$12:$DQ$99,$A$12:$A$99,A87)</f>
        <v>#REF!</v>
      </c>
      <c r="DS87" s="170" t="e">
        <f>SUM(LEN(#REF!)-LEN(SUBSTITUTE(#REF!,"- Documentado","")))/LEN("- Documentado")</f>
        <v>#REF!</v>
      </c>
      <c r="DT87" s="170" t="e">
        <f>SUM(LEN(#REF!)-LEN(SUBSTITUTE(#REF!,"- Documentado","")))/LEN("- Documentado")</f>
        <v>#REF!</v>
      </c>
      <c r="DU87" s="170" t="e">
        <f>SUMIFS($DS$12:$DS$99,$A$12:$A$99,A87)+SUMIFS($DT$12:$DT$99,$A$12:$A$99,A87)</f>
        <v>#REF!</v>
      </c>
      <c r="DV87" s="170" t="e">
        <f>SUM(LEN(#REF!)-LEN(SUBSTITUTE(#REF!,"- Continua","")))/LEN("- Continua")</f>
        <v>#REF!</v>
      </c>
      <c r="DW87" s="170" t="e">
        <f>SUM(LEN(#REF!)-LEN(SUBSTITUTE(#REF!,"- Continua","")))/LEN("- Continua")</f>
        <v>#REF!</v>
      </c>
      <c r="DX87" s="170" t="e">
        <f>SUMIFS($DV$12:$DV$99,$A$12:$A$99,A87)+SUMIFS($DW$12:$DW$99,$A$12:$A$99,A87)</f>
        <v>#REF!</v>
      </c>
      <c r="DY87" s="170" t="e">
        <f>SUM(LEN(#REF!)-LEN(SUBSTITUTE(#REF!,"- Con registro","")))/LEN("- Con registro")</f>
        <v>#REF!</v>
      </c>
      <c r="DZ87" s="170" t="e">
        <f>SUM(LEN(#REF!)-LEN(SUBSTITUTE(#REF!,"- Con registro","")))/LEN("- Con registro")</f>
        <v>#REF!</v>
      </c>
      <c r="EA87" s="170" t="e">
        <f>SUMIFS($DY$12:$DY$99,$A$12:$A$99,A87)+SUMIFS($DZ$12:$DZ$99,$A$12:$A$99,A87)</f>
        <v>#REF!</v>
      </c>
      <c r="EB87" s="173" t="e">
        <f t="shared" si="16"/>
        <v>#REF!</v>
      </c>
      <c r="EC87" s="173" t="e">
        <f t="shared" si="17"/>
        <v>#REF!</v>
      </c>
      <c r="ED87" s="215" t="e">
        <f t="shared" si="18"/>
        <v>#REF!</v>
      </c>
      <c r="EE87" s="277" t="e">
        <f t="shared" si="19"/>
        <v>#REF!</v>
      </c>
      <c r="EF87" s="277"/>
      <c r="EG87" s="277"/>
      <c r="EH87" s="277"/>
      <c r="EI87" s="277"/>
      <c r="EJ87" s="277"/>
      <c r="EK87" s="277"/>
      <c r="EL87" s="277"/>
      <c r="EM87" s="277"/>
      <c r="EN87" s="277"/>
      <c r="EP87" s="201" t="str">
        <f t="shared" si="20"/>
        <v/>
      </c>
      <c r="EQ87" s="202" t="str">
        <f t="shared" si="21"/>
        <v/>
      </c>
      <c r="ER87" s="170" t="str">
        <f t="shared" si="22"/>
        <v/>
      </c>
      <c r="ES87" s="170" t="str">
        <f>IF(ER87="","",CONCATENATE("ID_",G87,": ",I87))</f>
        <v/>
      </c>
      <c r="ET87" s="170" t="str">
        <f>IF(ES87="","",CONCATENATE("Ajuste en ",VLOOKUP(EP87,AQ87:BZ87,(MATCH(EP87,AQ87:BZ87,10)+1))," en el Mapa de riesgos de ",A87))</f>
        <v/>
      </c>
      <c r="EU87" s="170" t="str">
        <f>IF(ET87="","",CONCATENATE("Solicitud de cambio realizada y aprobada por la ",L87," a través del Aplicativo DARUMA"))</f>
        <v/>
      </c>
    </row>
    <row r="88" spans="1:151" ht="399.95" customHeight="1" x14ac:dyDescent="0.2">
      <c r="A88" s="206" t="s">
        <v>1479</v>
      </c>
      <c r="B88" s="185" t="s">
        <v>1480</v>
      </c>
      <c r="C88" s="185" t="s">
        <v>1481</v>
      </c>
      <c r="D88" s="206" t="s">
        <v>1482</v>
      </c>
      <c r="E88" s="207" t="s">
        <v>38</v>
      </c>
      <c r="F88" s="185" t="s">
        <v>1549</v>
      </c>
      <c r="G88" s="207">
        <v>192</v>
      </c>
      <c r="H88" s="207" t="s">
        <v>1865</v>
      </c>
      <c r="I88" s="176" t="s">
        <v>1550</v>
      </c>
      <c r="J88" s="206" t="s">
        <v>35</v>
      </c>
      <c r="K88" s="207" t="s">
        <v>329</v>
      </c>
      <c r="L88" s="185" t="s">
        <v>1643</v>
      </c>
      <c r="M88" s="191" t="s">
        <v>1551</v>
      </c>
      <c r="N88" s="185" t="s">
        <v>1552</v>
      </c>
      <c r="O88" s="185" t="s">
        <v>330</v>
      </c>
      <c r="P88" s="185" t="s">
        <v>666</v>
      </c>
      <c r="Q88" s="185" t="s">
        <v>332</v>
      </c>
      <c r="R88" s="185" t="s">
        <v>333</v>
      </c>
      <c r="S88" s="185" t="s">
        <v>1640</v>
      </c>
      <c r="T88" s="185" t="s">
        <v>334</v>
      </c>
      <c r="U88" s="208" t="s">
        <v>314</v>
      </c>
      <c r="V88" s="209">
        <v>0.4</v>
      </c>
      <c r="W88" s="208" t="s">
        <v>121</v>
      </c>
      <c r="X88" s="209">
        <v>0.4</v>
      </c>
      <c r="Y88" s="66" t="s">
        <v>84</v>
      </c>
      <c r="Z88" s="185" t="s">
        <v>335</v>
      </c>
      <c r="AA88" s="208" t="s">
        <v>316</v>
      </c>
      <c r="AB88" s="213">
        <v>7.0559999999999984E-2</v>
      </c>
      <c r="AC88" s="208" t="s">
        <v>121</v>
      </c>
      <c r="AD88" s="213">
        <v>0.22500000000000003</v>
      </c>
      <c r="AE88" s="66" t="s">
        <v>271</v>
      </c>
      <c r="AF88" s="185" t="s">
        <v>336</v>
      </c>
      <c r="AG88" s="206" t="s">
        <v>337</v>
      </c>
      <c r="AH88" s="185" t="s">
        <v>1973</v>
      </c>
      <c r="AI88" s="185" t="s">
        <v>1973</v>
      </c>
      <c r="AJ88" s="185" t="s">
        <v>1973</v>
      </c>
      <c r="AK88" s="185" t="s">
        <v>1973</v>
      </c>
      <c r="AL88" s="185" t="s">
        <v>1973</v>
      </c>
      <c r="AM88" s="185" t="s">
        <v>1973</v>
      </c>
      <c r="AN88" s="185" t="s">
        <v>1553</v>
      </c>
      <c r="AO88" s="185" t="s">
        <v>1554</v>
      </c>
      <c r="AP88" s="185" t="s">
        <v>1555</v>
      </c>
      <c r="AQ88" s="186">
        <v>43350</v>
      </c>
      <c r="AR88" s="187" t="s">
        <v>338</v>
      </c>
      <c r="AS88" s="188" t="s">
        <v>339</v>
      </c>
      <c r="AT88" s="189">
        <v>43593</v>
      </c>
      <c r="AU88" s="190" t="s">
        <v>340</v>
      </c>
      <c r="AV88" s="191" t="s">
        <v>341</v>
      </c>
      <c r="AW88" s="189">
        <v>43755</v>
      </c>
      <c r="AX88" s="187" t="s">
        <v>342</v>
      </c>
      <c r="AY88" s="188" t="s">
        <v>343</v>
      </c>
      <c r="AZ88" s="189">
        <v>43896</v>
      </c>
      <c r="BA88" s="190" t="s">
        <v>344</v>
      </c>
      <c r="BB88" s="191" t="s">
        <v>345</v>
      </c>
      <c r="BC88" s="189">
        <v>44056</v>
      </c>
      <c r="BD88" s="187" t="s">
        <v>346</v>
      </c>
      <c r="BE88" s="188" t="s">
        <v>347</v>
      </c>
      <c r="BF88" s="189">
        <v>44168</v>
      </c>
      <c r="BG88" s="190" t="s">
        <v>342</v>
      </c>
      <c r="BH88" s="191" t="s">
        <v>348</v>
      </c>
      <c r="BI88" s="189">
        <v>44249</v>
      </c>
      <c r="BJ88" s="187" t="s">
        <v>349</v>
      </c>
      <c r="BK88" s="188" t="s">
        <v>1556</v>
      </c>
      <c r="BL88" s="189">
        <v>44335</v>
      </c>
      <c r="BM88" s="190" t="s">
        <v>346</v>
      </c>
      <c r="BN88" s="191" t="s">
        <v>350</v>
      </c>
      <c r="BO88" s="189">
        <v>44530</v>
      </c>
      <c r="BP88" s="187" t="s">
        <v>338</v>
      </c>
      <c r="BQ88" s="188" t="s">
        <v>351</v>
      </c>
      <c r="BR88" s="189">
        <v>44690</v>
      </c>
      <c r="BS88" s="190" t="s">
        <v>346</v>
      </c>
      <c r="BT88" s="191" t="s">
        <v>1158</v>
      </c>
      <c r="BU88" s="189">
        <v>44897</v>
      </c>
      <c r="BV88" s="187" t="s">
        <v>389</v>
      </c>
      <c r="BW88" s="188" t="s">
        <v>1491</v>
      </c>
      <c r="BX88" s="189" t="s">
        <v>352</v>
      </c>
      <c r="BY88" s="190" t="s">
        <v>353</v>
      </c>
      <c r="BZ88" s="192" t="s">
        <v>352</v>
      </c>
      <c r="CA88" s="2">
        <f>COUNTBLANK(A88:BZ88)</f>
        <v>2</v>
      </c>
      <c r="CB88" s="51" t="s">
        <v>1785</v>
      </c>
      <c r="CC88" s="51" t="s">
        <v>1764</v>
      </c>
      <c r="CD88" s="51" t="s">
        <v>1663</v>
      </c>
      <c r="CE88" s="51" t="s">
        <v>1649</v>
      </c>
      <c r="CF88" s="51" t="s">
        <v>1647</v>
      </c>
      <c r="CG88" s="51" t="s">
        <v>1647</v>
      </c>
      <c r="CH88" s="51" t="s">
        <v>1670</v>
      </c>
      <c r="CI88" s="51" t="s">
        <v>1647</v>
      </c>
      <c r="CJ88" s="51" t="s">
        <v>1675</v>
      </c>
      <c r="CK88" s="51"/>
      <c r="CL88" s="51" t="s">
        <v>1675</v>
      </c>
      <c r="CM88" s="51" t="s">
        <v>1691</v>
      </c>
      <c r="CN88" s="51" t="s">
        <v>1675</v>
      </c>
      <c r="CO88" s="51" t="s">
        <v>1675</v>
      </c>
      <c r="CP88" s="51" t="s">
        <v>1675</v>
      </c>
      <c r="CQ88" s="51" t="s">
        <v>1675</v>
      </c>
      <c r="CR88" s="51" t="s">
        <v>1741</v>
      </c>
      <c r="CS88" s="51" t="s">
        <v>1675</v>
      </c>
      <c r="CT88" s="51" t="s">
        <v>1675</v>
      </c>
      <c r="CU88" s="51" t="s">
        <v>1675</v>
      </c>
      <c r="CV88" s="51" t="s">
        <v>1675</v>
      </c>
      <c r="CW88" s="51" t="s">
        <v>1675</v>
      </c>
      <c r="CX88" s="51" t="s">
        <v>1675</v>
      </c>
      <c r="CZ88" s="174" t="str">
        <f>J88</f>
        <v>Gestión de procesos</v>
      </c>
      <c r="DA88" s="276" t="str">
        <f>I88</f>
        <v>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v>
      </c>
      <c r="DB88" s="276"/>
      <c r="DC88" s="276"/>
      <c r="DD88" s="276"/>
      <c r="DE88" s="276"/>
      <c r="DF88" s="276"/>
      <c r="DG88" s="276"/>
      <c r="DH88" s="174" t="str">
        <f>Y88</f>
        <v>Moderado</v>
      </c>
      <c r="DI88" s="174" t="str">
        <f t="shared" si="14"/>
        <v>Bajo</v>
      </c>
      <c r="DK88" s="170" t="e">
        <f>SUM(LEN(#REF!)-LEN(SUBSTITUTE(#REF!,"- Preventivo","")))/LEN("- Preventivo")</f>
        <v>#REF!</v>
      </c>
      <c r="DL88" s="170" t="e">
        <f>SUMIFS($DK$12:$DK$99,$A$12:$A$99,A88)</f>
        <v>#REF!</v>
      </c>
      <c r="DM88" s="170" t="e">
        <f>SUM(LEN(#REF!)-LEN(SUBSTITUTE(#REF!,"- Detectivo","")))/LEN("- Detectivo")</f>
        <v>#REF!</v>
      </c>
      <c r="DN88" s="170" t="e">
        <f>SUMIFS($DM$12:$DM$99,$A$12:$A$99,A88)</f>
        <v>#REF!</v>
      </c>
      <c r="DO88" s="170" t="e">
        <f>SUM(LEN(#REF!)-LEN(SUBSTITUTE(#REF!,"- Correctivo","")))/LEN("- Correctivo")</f>
        <v>#REF!</v>
      </c>
      <c r="DP88" s="170" t="e">
        <f>SUMIFS($DO$12:$DO$99,$A$12:$A$99,A88)</f>
        <v>#REF!</v>
      </c>
      <c r="DQ88" s="170" t="e">
        <f t="shared" si="15"/>
        <v>#REF!</v>
      </c>
      <c r="DR88" s="170" t="e">
        <f>SUMIFS($DQ$12:$DQ$99,$A$12:$A$99,A88)</f>
        <v>#REF!</v>
      </c>
      <c r="DS88" s="170" t="e">
        <f>SUM(LEN(#REF!)-LEN(SUBSTITUTE(#REF!,"- Documentado","")))/LEN("- Documentado")</f>
        <v>#REF!</v>
      </c>
      <c r="DT88" s="170" t="e">
        <f>SUM(LEN(#REF!)-LEN(SUBSTITUTE(#REF!,"- Documentado","")))/LEN("- Documentado")</f>
        <v>#REF!</v>
      </c>
      <c r="DU88" s="170" t="e">
        <f>SUMIFS($DS$12:$DS$99,$A$12:$A$99,A88)+SUMIFS($DT$12:$DT$99,$A$12:$A$99,A88)</f>
        <v>#REF!</v>
      </c>
      <c r="DV88" s="170" t="e">
        <f>SUM(LEN(#REF!)-LEN(SUBSTITUTE(#REF!,"- Continua","")))/LEN("- Continua")</f>
        <v>#REF!</v>
      </c>
      <c r="DW88" s="170" t="e">
        <f>SUM(LEN(#REF!)-LEN(SUBSTITUTE(#REF!,"- Continua","")))/LEN("- Continua")</f>
        <v>#REF!</v>
      </c>
      <c r="DX88" s="170" t="e">
        <f>SUMIFS($DV$12:$DV$99,$A$12:$A$99,A88)+SUMIFS($DW$12:$DW$99,$A$12:$A$99,A88)</f>
        <v>#REF!</v>
      </c>
      <c r="DY88" s="170" t="e">
        <f>SUM(LEN(#REF!)-LEN(SUBSTITUTE(#REF!,"- Con registro","")))/LEN("- Con registro")</f>
        <v>#REF!</v>
      </c>
      <c r="DZ88" s="170" t="e">
        <f>SUM(LEN(#REF!)-LEN(SUBSTITUTE(#REF!,"- Con registro","")))/LEN("- Con registro")</f>
        <v>#REF!</v>
      </c>
      <c r="EA88" s="170" t="e">
        <f>SUMIFS($DY$12:$DY$99,$A$12:$A$99,A88)+SUMIFS($DZ$12:$DZ$99,$A$12:$A$99,A88)</f>
        <v>#REF!</v>
      </c>
      <c r="EB88" s="173" t="e">
        <f t="shared" si="16"/>
        <v>#REF!</v>
      </c>
      <c r="EC88" s="173" t="e">
        <f t="shared" si="17"/>
        <v>#REF!</v>
      </c>
      <c r="ED88" s="215" t="e">
        <f t="shared" si="18"/>
        <v>#REF!</v>
      </c>
      <c r="EE88" s="277" t="e">
        <f t="shared" si="19"/>
        <v>#REF!</v>
      </c>
      <c r="EF88" s="277"/>
      <c r="EG88" s="277"/>
      <c r="EH88" s="277"/>
      <c r="EI88" s="277"/>
      <c r="EJ88" s="277"/>
      <c r="EK88" s="277"/>
      <c r="EL88" s="277"/>
      <c r="EM88" s="277"/>
      <c r="EN88" s="277"/>
      <c r="EP88" s="201" t="str">
        <f t="shared" si="20"/>
        <v/>
      </c>
      <c r="EQ88" s="202" t="str">
        <f t="shared" si="21"/>
        <v/>
      </c>
      <c r="ER88" s="170" t="str">
        <f t="shared" si="22"/>
        <v/>
      </c>
      <c r="ES88" s="170" t="str">
        <f>IF(ER88="","",CONCATENATE("ID_",G88,": ",I88))</f>
        <v/>
      </c>
      <c r="ET88" s="170" t="str">
        <f>IF(ES88="","",CONCATENATE("Ajuste en ",VLOOKUP(EP88,AQ88:BZ88,(MATCH(EP88,AQ88:BZ88,10)+1))," en el Mapa de riesgos de ",A88))</f>
        <v/>
      </c>
      <c r="EU88" s="170" t="str">
        <f>IF(ET88="","",CONCATENATE("Solicitud de cambio realizada y aprobada por la ",L88," a través del Aplicativo DARUMA"))</f>
        <v/>
      </c>
    </row>
    <row r="89" spans="1:151" ht="399.95" customHeight="1" x14ac:dyDescent="0.2">
      <c r="A89" s="206" t="s">
        <v>1479</v>
      </c>
      <c r="B89" s="185" t="s">
        <v>1480</v>
      </c>
      <c r="C89" s="185" t="s">
        <v>1481</v>
      </c>
      <c r="D89" s="206" t="s">
        <v>1482</v>
      </c>
      <c r="E89" s="207" t="s">
        <v>38</v>
      </c>
      <c r="F89" s="185" t="s">
        <v>1557</v>
      </c>
      <c r="G89" s="207">
        <v>193</v>
      </c>
      <c r="H89" s="207" t="s">
        <v>1866</v>
      </c>
      <c r="I89" s="176" t="s">
        <v>1558</v>
      </c>
      <c r="J89" s="206" t="s">
        <v>35</v>
      </c>
      <c r="K89" s="207" t="s">
        <v>329</v>
      </c>
      <c r="L89" s="185" t="s">
        <v>1643</v>
      </c>
      <c r="M89" s="191" t="s">
        <v>1559</v>
      </c>
      <c r="N89" s="185" t="s">
        <v>1552</v>
      </c>
      <c r="O89" s="185" t="s">
        <v>330</v>
      </c>
      <c r="P89" s="185" t="s">
        <v>666</v>
      </c>
      <c r="Q89" s="185" t="s">
        <v>332</v>
      </c>
      <c r="R89" s="185" t="s">
        <v>333</v>
      </c>
      <c r="S89" s="185" t="s">
        <v>1640</v>
      </c>
      <c r="T89" s="185" t="s">
        <v>334</v>
      </c>
      <c r="U89" s="208" t="s">
        <v>314</v>
      </c>
      <c r="V89" s="209">
        <v>0.4</v>
      </c>
      <c r="W89" s="208" t="s">
        <v>121</v>
      </c>
      <c r="X89" s="209">
        <v>0.4</v>
      </c>
      <c r="Y89" s="66" t="s">
        <v>84</v>
      </c>
      <c r="Z89" s="185" t="s">
        <v>354</v>
      </c>
      <c r="AA89" s="208" t="s">
        <v>316</v>
      </c>
      <c r="AB89" s="213">
        <v>0.11760000000000001</v>
      </c>
      <c r="AC89" s="208" t="s">
        <v>121</v>
      </c>
      <c r="AD89" s="213">
        <v>0.22500000000000003</v>
      </c>
      <c r="AE89" s="66" t="s">
        <v>271</v>
      </c>
      <c r="AF89" s="185" t="s">
        <v>355</v>
      </c>
      <c r="AG89" s="206" t="s">
        <v>337</v>
      </c>
      <c r="AH89" s="185" t="s">
        <v>1973</v>
      </c>
      <c r="AI89" s="185" t="s">
        <v>1973</v>
      </c>
      <c r="AJ89" s="185" t="s">
        <v>1973</v>
      </c>
      <c r="AK89" s="185" t="s">
        <v>1973</v>
      </c>
      <c r="AL89" s="185" t="s">
        <v>1973</v>
      </c>
      <c r="AM89" s="185" t="s">
        <v>1973</v>
      </c>
      <c r="AN89" s="185" t="s">
        <v>1560</v>
      </c>
      <c r="AO89" s="185" t="s">
        <v>1561</v>
      </c>
      <c r="AP89" s="185" t="s">
        <v>1562</v>
      </c>
      <c r="AQ89" s="186">
        <v>43350</v>
      </c>
      <c r="AR89" s="187" t="s">
        <v>338</v>
      </c>
      <c r="AS89" s="188" t="s">
        <v>339</v>
      </c>
      <c r="AT89" s="189">
        <v>43593</v>
      </c>
      <c r="AU89" s="190" t="s">
        <v>340</v>
      </c>
      <c r="AV89" s="191" t="s">
        <v>341</v>
      </c>
      <c r="AW89" s="189">
        <v>43755</v>
      </c>
      <c r="AX89" s="187" t="s">
        <v>344</v>
      </c>
      <c r="AY89" s="188" t="s">
        <v>343</v>
      </c>
      <c r="AZ89" s="189">
        <v>43896</v>
      </c>
      <c r="BA89" s="190" t="s">
        <v>344</v>
      </c>
      <c r="BB89" s="191" t="s">
        <v>345</v>
      </c>
      <c r="BC89" s="189">
        <v>44056</v>
      </c>
      <c r="BD89" s="187" t="s">
        <v>346</v>
      </c>
      <c r="BE89" s="188" t="s">
        <v>347</v>
      </c>
      <c r="BF89" s="189">
        <v>44168</v>
      </c>
      <c r="BG89" s="190" t="s">
        <v>342</v>
      </c>
      <c r="BH89" s="191" t="s">
        <v>348</v>
      </c>
      <c r="BI89" s="189">
        <v>44249</v>
      </c>
      <c r="BJ89" s="187" t="s">
        <v>349</v>
      </c>
      <c r="BK89" s="188" t="s">
        <v>1556</v>
      </c>
      <c r="BL89" s="189">
        <v>44335</v>
      </c>
      <c r="BM89" s="190" t="s">
        <v>346</v>
      </c>
      <c r="BN89" s="191" t="s">
        <v>350</v>
      </c>
      <c r="BO89" s="189">
        <v>44530</v>
      </c>
      <c r="BP89" s="187" t="s">
        <v>338</v>
      </c>
      <c r="BQ89" s="188" t="s">
        <v>351</v>
      </c>
      <c r="BR89" s="189">
        <v>44690</v>
      </c>
      <c r="BS89" s="190" t="s">
        <v>346</v>
      </c>
      <c r="BT89" s="191" t="s">
        <v>1158</v>
      </c>
      <c r="BU89" s="189">
        <v>44897</v>
      </c>
      <c r="BV89" s="187" t="s">
        <v>389</v>
      </c>
      <c r="BW89" s="188" t="s">
        <v>1491</v>
      </c>
      <c r="BX89" s="189" t="s">
        <v>352</v>
      </c>
      <c r="BY89" s="190" t="s">
        <v>353</v>
      </c>
      <c r="BZ89" s="192" t="s">
        <v>352</v>
      </c>
      <c r="CA89" s="2">
        <f>COUNTBLANK(A89:BZ89)</f>
        <v>2</v>
      </c>
      <c r="CB89" s="51" t="s">
        <v>1785</v>
      </c>
      <c r="CC89" s="51" t="s">
        <v>1764</v>
      </c>
      <c r="CD89" s="51" t="s">
        <v>1663</v>
      </c>
      <c r="CE89" s="51" t="s">
        <v>1649</v>
      </c>
      <c r="CF89" s="51" t="s">
        <v>1647</v>
      </c>
      <c r="CG89" s="51" t="s">
        <v>1647</v>
      </c>
      <c r="CH89" s="51" t="s">
        <v>1670</v>
      </c>
      <c r="CI89" s="51" t="s">
        <v>1647</v>
      </c>
      <c r="CJ89" s="51" t="s">
        <v>1680</v>
      </c>
      <c r="CK89" s="51"/>
      <c r="CL89" s="51" t="s">
        <v>1675</v>
      </c>
      <c r="CM89" s="51" t="s">
        <v>1675</v>
      </c>
      <c r="CN89" s="51" t="s">
        <v>1675</v>
      </c>
      <c r="CO89" s="51" t="s">
        <v>1675</v>
      </c>
      <c r="CP89" s="51" t="s">
        <v>1675</v>
      </c>
      <c r="CQ89" s="51" t="s">
        <v>1675</v>
      </c>
      <c r="CR89" s="51" t="s">
        <v>1741</v>
      </c>
      <c r="CS89" s="51" t="s">
        <v>1675</v>
      </c>
      <c r="CT89" s="51" t="s">
        <v>1675</v>
      </c>
      <c r="CU89" s="51" t="s">
        <v>1675</v>
      </c>
      <c r="CV89" s="51" t="s">
        <v>1675</v>
      </c>
      <c r="CW89" s="51" t="s">
        <v>1675</v>
      </c>
      <c r="CX89" s="51" t="s">
        <v>1675</v>
      </c>
      <c r="CZ89" s="174" t="str">
        <f>J89</f>
        <v>Gestión de procesos</v>
      </c>
      <c r="DA89" s="276" t="str">
        <f>I89</f>
        <v>Posibilidad de afectación reputacional por perdida de credibilidad y confianza de las entidades y la ciudadanía, debido a incumplimiento de compromisos en la gestión de asesorías y formulación e implementación de proyectos en materia de transformación digital</v>
      </c>
      <c r="DB89" s="276"/>
      <c r="DC89" s="276"/>
      <c r="DD89" s="276"/>
      <c r="DE89" s="276"/>
      <c r="DF89" s="276"/>
      <c r="DG89" s="276"/>
      <c r="DH89" s="174" t="str">
        <f>Y89</f>
        <v>Moderado</v>
      </c>
      <c r="DI89" s="174" t="str">
        <f t="shared" si="14"/>
        <v>Bajo</v>
      </c>
      <c r="DK89" s="170" t="e">
        <f>SUM(LEN(#REF!)-LEN(SUBSTITUTE(#REF!,"- Preventivo","")))/LEN("- Preventivo")</f>
        <v>#REF!</v>
      </c>
      <c r="DL89" s="170" t="e">
        <f>SUMIFS($DK$12:$DK$99,$A$12:$A$99,A89)</f>
        <v>#REF!</v>
      </c>
      <c r="DM89" s="170" t="e">
        <f>SUM(LEN(#REF!)-LEN(SUBSTITUTE(#REF!,"- Detectivo","")))/LEN("- Detectivo")</f>
        <v>#REF!</v>
      </c>
      <c r="DN89" s="170" t="e">
        <f>SUMIFS($DM$12:$DM$99,$A$12:$A$99,A89)</f>
        <v>#REF!</v>
      </c>
      <c r="DO89" s="170" t="e">
        <f>SUM(LEN(#REF!)-LEN(SUBSTITUTE(#REF!,"- Correctivo","")))/LEN("- Correctivo")</f>
        <v>#REF!</v>
      </c>
      <c r="DP89" s="170" t="e">
        <f>SUMIFS($DO$12:$DO$99,$A$12:$A$99,A89)</f>
        <v>#REF!</v>
      </c>
      <c r="DQ89" s="170" t="e">
        <f t="shared" si="15"/>
        <v>#REF!</v>
      </c>
      <c r="DR89" s="170" t="e">
        <f>SUMIFS($DQ$12:$DQ$99,$A$12:$A$99,A89)</f>
        <v>#REF!</v>
      </c>
      <c r="DS89" s="170" t="e">
        <f>SUM(LEN(#REF!)-LEN(SUBSTITUTE(#REF!,"- Documentado","")))/LEN("- Documentado")</f>
        <v>#REF!</v>
      </c>
      <c r="DT89" s="170" t="e">
        <f>SUM(LEN(#REF!)-LEN(SUBSTITUTE(#REF!,"- Documentado","")))/LEN("- Documentado")</f>
        <v>#REF!</v>
      </c>
      <c r="DU89" s="170" t="e">
        <f>SUMIFS($DS$12:$DS$99,$A$12:$A$99,A89)+SUMIFS($DT$12:$DT$99,$A$12:$A$99,A89)</f>
        <v>#REF!</v>
      </c>
      <c r="DV89" s="170" t="e">
        <f>SUM(LEN(#REF!)-LEN(SUBSTITUTE(#REF!,"- Continua","")))/LEN("- Continua")</f>
        <v>#REF!</v>
      </c>
      <c r="DW89" s="170" t="e">
        <f>SUM(LEN(#REF!)-LEN(SUBSTITUTE(#REF!,"- Continua","")))/LEN("- Continua")</f>
        <v>#REF!</v>
      </c>
      <c r="DX89" s="170" t="e">
        <f>SUMIFS($DV$12:$DV$99,$A$12:$A$99,A89)+SUMIFS($DW$12:$DW$99,$A$12:$A$99,A89)</f>
        <v>#REF!</v>
      </c>
      <c r="DY89" s="170" t="e">
        <f>SUM(LEN(#REF!)-LEN(SUBSTITUTE(#REF!,"- Con registro","")))/LEN("- Con registro")</f>
        <v>#REF!</v>
      </c>
      <c r="DZ89" s="170" t="e">
        <f>SUM(LEN(#REF!)-LEN(SUBSTITUTE(#REF!,"- Con registro","")))/LEN("- Con registro")</f>
        <v>#REF!</v>
      </c>
      <c r="EA89" s="170" t="e">
        <f>SUMIFS($DY$12:$DY$99,$A$12:$A$99,A89)+SUMIFS($DZ$12:$DZ$99,$A$12:$A$99,A89)</f>
        <v>#REF!</v>
      </c>
      <c r="EB89" s="173" t="e">
        <f t="shared" si="16"/>
        <v>#REF!</v>
      </c>
      <c r="EC89" s="173" t="e">
        <f t="shared" si="17"/>
        <v>#REF!</v>
      </c>
      <c r="ED89" s="215" t="e">
        <f t="shared" si="18"/>
        <v>#REF!</v>
      </c>
      <c r="EE89" s="277" t="e">
        <f t="shared" si="19"/>
        <v>#REF!</v>
      </c>
      <c r="EF89" s="277"/>
      <c r="EG89" s="277"/>
      <c r="EH89" s="277"/>
      <c r="EI89" s="277"/>
      <c r="EJ89" s="277"/>
      <c r="EK89" s="277"/>
      <c r="EL89" s="277"/>
      <c r="EM89" s="277"/>
      <c r="EN89" s="277"/>
      <c r="EP89" s="201" t="str">
        <f t="shared" si="20"/>
        <v/>
      </c>
      <c r="EQ89" s="202" t="str">
        <f t="shared" si="21"/>
        <v/>
      </c>
      <c r="ER89" s="170" t="str">
        <f t="shared" si="22"/>
        <v/>
      </c>
      <c r="ES89" s="170" t="str">
        <f>IF(ER89="","",CONCATENATE("ID_",G89,": ",I89))</f>
        <v/>
      </c>
      <c r="ET89" s="170" t="str">
        <f>IF(ES89="","",CONCATENATE("Ajuste en ",VLOOKUP(EP89,AQ89:BZ89,(MATCH(EP89,AQ89:BZ89,10)+1))," en el Mapa de riesgos de ",A89))</f>
        <v/>
      </c>
      <c r="EU89" s="170" t="str">
        <f>IF(ET89="","",CONCATENATE("Solicitud de cambio realizada y aprobada por la ",L89," a través del Aplicativo DARUMA"))</f>
        <v/>
      </c>
    </row>
    <row r="90" spans="1:151" ht="399.95" customHeight="1" x14ac:dyDescent="0.2">
      <c r="A90" s="206" t="s">
        <v>1479</v>
      </c>
      <c r="B90" s="185" t="s">
        <v>1480</v>
      </c>
      <c r="C90" s="185" t="s">
        <v>1481</v>
      </c>
      <c r="D90" s="206" t="s">
        <v>1482</v>
      </c>
      <c r="E90" s="207" t="s">
        <v>38</v>
      </c>
      <c r="F90" s="185" t="s">
        <v>1563</v>
      </c>
      <c r="G90" s="207">
        <v>181</v>
      </c>
      <c r="H90" s="207" t="s">
        <v>1867</v>
      </c>
      <c r="I90" s="176" t="s">
        <v>356</v>
      </c>
      <c r="J90" s="206" t="s">
        <v>63</v>
      </c>
      <c r="K90" s="207" t="s">
        <v>357</v>
      </c>
      <c r="L90" s="185" t="s">
        <v>1643</v>
      </c>
      <c r="M90" s="191" t="s">
        <v>675</v>
      </c>
      <c r="N90" s="185" t="s">
        <v>704</v>
      </c>
      <c r="O90" s="185" t="s">
        <v>1564</v>
      </c>
      <c r="P90" s="185" t="s">
        <v>666</v>
      </c>
      <c r="Q90" s="185" t="s">
        <v>332</v>
      </c>
      <c r="R90" s="185" t="s">
        <v>359</v>
      </c>
      <c r="S90" s="185" t="s">
        <v>1638</v>
      </c>
      <c r="T90" s="185" t="s">
        <v>360</v>
      </c>
      <c r="U90" s="208" t="s">
        <v>316</v>
      </c>
      <c r="V90" s="209">
        <v>0.2</v>
      </c>
      <c r="W90" s="208" t="s">
        <v>51</v>
      </c>
      <c r="X90" s="209">
        <v>1</v>
      </c>
      <c r="Y90" s="66" t="s">
        <v>273</v>
      </c>
      <c r="Z90" s="185" t="s">
        <v>361</v>
      </c>
      <c r="AA90" s="208" t="s">
        <v>316</v>
      </c>
      <c r="AB90" s="213">
        <v>5.04E-2</v>
      </c>
      <c r="AC90" s="208" t="s">
        <v>51</v>
      </c>
      <c r="AD90" s="213">
        <v>1</v>
      </c>
      <c r="AE90" s="66" t="s">
        <v>273</v>
      </c>
      <c r="AF90" s="185" t="s">
        <v>362</v>
      </c>
      <c r="AG90" s="206" t="s">
        <v>363</v>
      </c>
      <c r="AH90" s="210" t="s">
        <v>2111</v>
      </c>
      <c r="AI90" s="210" t="s">
        <v>2066</v>
      </c>
      <c r="AJ90" s="210" t="s">
        <v>2067</v>
      </c>
      <c r="AK90" s="210" t="s">
        <v>2068</v>
      </c>
      <c r="AL90" s="210" t="s">
        <v>2069</v>
      </c>
      <c r="AM90" s="210" t="s">
        <v>2008</v>
      </c>
      <c r="AN90" s="185" t="s">
        <v>1565</v>
      </c>
      <c r="AO90" s="185" t="s">
        <v>1566</v>
      </c>
      <c r="AP90" s="185" t="s">
        <v>1567</v>
      </c>
      <c r="AQ90" s="186">
        <v>43350</v>
      </c>
      <c r="AR90" s="187" t="s">
        <v>338</v>
      </c>
      <c r="AS90" s="188" t="s">
        <v>339</v>
      </c>
      <c r="AT90" s="189">
        <v>43593</v>
      </c>
      <c r="AU90" s="190" t="s">
        <v>340</v>
      </c>
      <c r="AV90" s="191" t="s">
        <v>341</v>
      </c>
      <c r="AW90" s="189">
        <v>43755</v>
      </c>
      <c r="AX90" s="187" t="s">
        <v>342</v>
      </c>
      <c r="AY90" s="188" t="s">
        <v>343</v>
      </c>
      <c r="AZ90" s="189">
        <v>43896</v>
      </c>
      <c r="BA90" s="190" t="s">
        <v>344</v>
      </c>
      <c r="BB90" s="191" t="s">
        <v>345</v>
      </c>
      <c r="BC90" s="189">
        <v>44056</v>
      </c>
      <c r="BD90" s="187" t="s">
        <v>346</v>
      </c>
      <c r="BE90" s="188" t="s">
        <v>347</v>
      </c>
      <c r="BF90" s="189">
        <v>44168</v>
      </c>
      <c r="BG90" s="190" t="s">
        <v>342</v>
      </c>
      <c r="BH90" s="191" t="s">
        <v>348</v>
      </c>
      <c r="BI90" s="189">
        <v>44249</v>
      </c>
      <c r="BJ90" s="187" t="s">
        <v>349</v>
      </c>
      <c r="BK90" s="188" t="s">
        <v>1556</v>
      </c>
      <c r="BL90" s="189">
        <v>44335</v>
      </c>
      <c r="BM90" s="190" t="s">
        <v>346</v>
      </c>
      <c r="BN90" s="191" t="s">
        <v>350</v>
      </c>
      <c r="BO90" s="189">
        <v>44530</v>
      </c>
      <c r="BP90" s="187" t="s">
        <v>338</v>
      </c>
      <c r="BQ90" s="188" t="s">
        <v>351</v>
      </c>
      <c r="BR90" s="189">
        <v>44690</v>
      </c>
      <c r="BS90" s="190" t="s">
        <v>346</v>
      </c>
      <c r="BT90" s="191" t="s">
        <v>1158</v>
      </c>
      <c r="BU90" s="189">
        <v>44897</v>
      </c>
      <c r="BV90" s="187" t="s">
        <v>389</v>
      </c>
      <c r="BW90" s="188" t="s">
        <v>1568</v>
      </c>
      <c r="BX90" s="189" t="s">
        <v>352</v>
      </c>
      <c r="BY90" s="190" t="s">
        <v>353</v>
      </c>
      <c r="BZ90" s="192" t="s">
        <v>352</v>
      </c>
      <c r="CA90" s="2">
        <f>COUNTBLANK(A90:BZ90)</f>
        <v>2</v>
      </c>
      <c r="CB90" s="51" t="s">
        <v>1785</v>
      </c>
      <c r="CC90" s="51" t="s">
        <v>1764</v>
      </c>
      <c r="CD90" s="51" t="s">
        <v>1663</v>
      </c>
      <c r="CE90" s="51" t="s">
        <v>1649</v>
      </c>
      <c r="CF90" s="51" t="s">
        <v>1647</v>
      </c>
      <c r="CG90" s="51" t="s">
        <v>1647</v>
      </c>
      <c r="CH90" s="51" t="s">
        <v>1670</v>
      </c>
      <c r="CI90" s="51" t="s">
        <v>1647</v>
      </c>
      <c r="CJ90" s="51" t="s">
        <v>1675</v>
      </c>
      <c r="CK90" s="51"/>
      <c r="CL90" s="51" t="s">
        <v>1675</v>
      </c>
      <c r="CM90" s="51" t="s">
        <v>1690</v>
      </c>
      <c r="CN90" s="51" t="s">
        <v>1675</v>
      </c>
      <c r="CO90" s="51" t="s">
        <v>1675</v>
      </c>
      <c r="CP90" s="51" t="s">
        <v>1675</v>
      </c>
      <c r="CQ90" s="51" t="s">
        <v>1675</v>
      </c>
      <c r="CR90" s="51" t="s">
        <v>1747</v>
      </c>
      <c r="CS90" s="51" t="s">
        <v>1675</v>
      </c>
      <c r="CT90" s="51" t="s">
        <v>1675</v>
      </c>
      <c r="CU90" s="51" t="s">
        <v>1675</v>
      </c>
      <c r="CV90" s="51" t="s">
        <v>1675</v>
      </c>
      <c r="CW90" s="51" t="s">
        <v>1675</v>
      </c>
      <c r="CX90" s="51" t="s">
        <v>1675</v>
      </c>
      <c r="CZ90" s="174" t="str">
        <f>J90</f>
        <v>Corrupción</v>
      </c>
      <c r="DA90" s="276" t="str">
        <f>I90</f>
        <v>Posibilidad de afectación económica (o presupuestal) por sanción de un ente de control o ente regulador, debido a decisiones ajustadas a intereses propios o de terceros en la ejecución de Proyectos en materia TIC y Transformación digital, para obtener dádivas o beneficios</v>
      </c>
      <c r="DB90" s="276"/>
      <c r="DC90" s="276"/>
      <c r="DD90" s="276"/>
      <c r="DE90" s="276"/>
      <c r="DF90" s="276"/>
      <c r="DG90" s="276"/>
      <c r="DH90" s="174" t="str">
        <f>Y90</f>
        <v>Extremo</v>
      </c>
      <c r="DI90" s="174" t="str">
        <f t="shared" si="14"/>
        <v>Extremo</v>
      </c>
      <c r="DK90" s="170" t="e">
        <f>SUM(LEN(#REF!)-LEN(SUBSTITUTE(#REF!,"- Preventivo","")))/LEN("- Preventivo")</f>
        <v>#REF!</v>
      </c>
      <c r="DL90" s="170" t="e">
        <f>SUMIFS($DK$12:$DK$99,$A$12:$A$99,A90)</f>
        <v>#REF!</v>
      </c>
      <c r="DM90" s="170" t="e">
        <f>SUM(LEN(#REF!)-LEN(SUBSTITUTE(#REF!,"- Detectivo","")))/LEN("- Detectivo")</f>
        <v>#REF!</v>
      </c>
      <c r="DN90" s="170" t="e">
        <f>SUMIFS($DM$12:$DM$99,$A$12:$A$99,A90)</f>
        <v>#REF!</v>
      </c>
      <c r="DO90" s="170" t="e">
        <f>SUM(LEN(#REF!)-LEN(SUBSTITUTE(#REF!,"- Correctivo","")))/LEN("- Correctivo")</f>
        <v>#REF!</v>
      </c>
      <c r="DP90" s="170" t="e">
        <f>SUMIFS($DO$12:$DO$99,$A$12:$A$99,A90)</f>
        <v>#REF!</v>
      </c>
      <c r="DQ90" s="170" t="e">
        <f t="shared" si="15"/>
        <v>#REF!</v>
      </c>
      <c r="DR90" s="170" t="e">
        <f>SUMIFS($DQ$12:$DQ$99,$A$12:$A$99,A90)</f>
        <v>#REF!</v>
      </c>
      <c r="DS90" s="170" t="e">
        <f>SUM(LEN(#REF!)-LEN(SUBSTITUTE(#REF!,"- Documentado","")))/LEN("- Documentado")</f>
        <v>#REF!</v>
      </c>
      <c r="DT90" s="170" t="e">
        <f>SUM(LEN(#REF!)-LEN(SUBSTITUTE(#REF!,"- Documentado","")))/LEN("- Documentado")</f>
        <v>#REF!</v>
      </c>
      <c r="DU90" s="170" t="e">
        <f>SUMIFS($DS$12:$DS$99,$A$12:$A$99,A90)+SUMIFS($DT$12:$DT$99,$A$12:$A$99,A90)</f>
        <v>#REF!</v>
      </c>
      <c r="DV90" s="170" t="e">
        <f>SUM(LEN(#REF!)-LEN(SUBSTITUTE(#REF!,"- Continua","")))/LEN("- Continua")</f>
        <v>#REF!</v>
      </c>
      <c r="DW90" s="170" t="e">
        <f>SUM(LEN(#REF!)-LEN(SUBSTITUTE(#REF!,"- Continua","")))/LEN("- Continua")</f>
        <v>#REF!</v>
      </c>
      <c r="DX90" s="170" t="e">
        <f>SUMIFS($DV$12:$DV$99,$A$12:$A$99,A90)+SUMIFS($DW$12:$DW$99,$A$12:$A$99,A90)</f>
        <v>#REF!</v>
      </c>
      <c r="DY90" s="170" t="e">
        <f>SUM(LEN(#REF!)-LEN(SUBSTITUTE(#REF!,"- Con registro","")))/LEN("- Con registro")</f>
        <v>#REF!</v>
      </c>
      <c r="DZ90" s="170" t="e">
        <f>SUM(LEN(#REF!)-LEN(SUBSTITUTE(#REF!,"- Con registro","")))/LEN("- Con registro")</f>
        <v>#REF!</v>
      </c>
      <c r="EA90" s="170" t="e">
        <f>SUMIFS($DY$12:$DY$99,$A$12:$A$99,A90)+SUMIFS($DZ$12:$DZ$99,$A$12:$A$99,A90)</f>
        <v>#REF!</v>
      </c>
      <c r="EB90" s="173" t="e">
        <f t="shared" si="16"/>
        <v>#REF!</v>
      </c>
      <c r="EC90" s="173" t="e">
        <f t="shared" si="17"/>
        <v>#REF!</v>
      </c>
      <c r="ED90" s="215" t="e">
        <f t="shared" si="18"/>
        <v>#REF!</v>
      </c>
      <c r="EE90" s="277" t="e">
        <f t="shared" si="19"/>
        <v>#REF!</v>
      </c>
      <c r="EF90" s="277"/>
      <c r="EG90" s="277"/>
      <c r="EH90" s="277"/>
      <c r="EI90" s="277"/>
      <c r="EJ90" s="277"/>
      <c r="EK90" s="277"/>
      <c r="EL90" s="277"/>
      <c r="EM90" s="277"/>
      <c r="EN90" s="277"/>
      <c r="EP90" s="201" t="str">
        <f t="shared" si="20"/>
        <v/>
      </c>
      <c r="EQ90" s="202" t="str">
        <f t="shared" si="21"/>
        <v/>
      </c>
      <c r="ER90" s="170" t="str">
        <f t="shared" si="22"/>
        <v/>
      </c>
      <c r="ES90" s="170" t="str">
        <f>IF(ER90="","",CONCATENATE("ID_",G90,": ",I90))</f>
        <v/>
      </c>
      <c r="ET90" s="170" t="str">
        <f>IF(ES90="","",CONCATENATE("Ajuste en ",VLOOKUP(EP90,AQ90:BZ90,(MATCH(EP90,AQ90:BZ90,10)+1))," en el Mapa de riesgos de ",A90))</f>
        <v/>
      </c>
      <c r="EU90" s="170" t="str">
        <f>IF(ET90="","",CONCATENATE("Solicitud de cambio realizada y aprobada por la ",L90," a través del Aplicativo DARUMA"))</f>
        <v/>
      </c>
    </row>
    <row r="91" spans="1:151" ht="399.95" customHeight="1" x14ac:dyDescent="0.2">
      <c r="A91" s="206" t="s">
        <v>1479</v>
      </c>
      <c r="B91" s="185" t="s">
        <v>1480</v>
      </c>
      <c r="C91" s="185" t="s">
        <v>1481</v>
      </c>
      <c r="D91" s="206" t="s">
        <v>1482</v>
      </c>
      <c r="E91" s="207" t="s">
        <v>38</v>
      </c>
      <c r="F91" s="185" t="s">
        <v>1569</v>
      </c>
      <c r="G91" s="207">
        <v>194</v>
      </c>
      <c r="H91" s="207" t="s">
        <v>1868</v>
      </c>
      <c r="I91" s="176" t="s">
        <v>2189</v>
      </c>
      <c r="J91" s="206" t="s">
        <v>35</v>
      </c>
      <c r="K91" s="207" t="s">
        <v>365</v>
      </c>
      <c r="L91" s="185" t="s">
        <v>244</v>
      </c>
      <c r="M91" s="191" t="s">
        <v>1570</v>
      </c>
      <c r="N91" s="210" t="s">
        <v>2192</v>
      </c>
      <c r="O91" s="185" t="s">
        <v>1134</v>
      </c>
      <c r="P91" s="185" t="s">
        <v>857</v>
      </c>
      <c r="Q91" s="185" t="s">
        <v>332</v>
      </c>
      <c r="R91" s="185" t="s">
        <v>359</v>
      </c>
      <c r="S91" s="185" t="s">
        <v>1639</v>
      </c>
      <c r="T91" s="185" t="s">
        <v>1571</v>
      </c>
      <c r="U91" s="208" t="s">
        <v>314</v>
      </c>
      <c r="V91" s="209">
        <v>0.4</v>
      </c>
      <c r="W91" s="208" t="s">
        <v>101</v>
      </c>
      <c r="X91" s="209">
        <v>0.6</v>
      </c>
      <c r="Y91" s="66" t="s">
        <v>84</v>
      </c>
      <c r="Z91" s="185" t="s">
        <v>2198</v>
      </c>
      <c r="AA91" s="208" t="s">
        <v>316</v>
      </c>
      <c r="AB91" s="213">
        <v>0.16799999999999998</v>
      </c>
      <c r="AC91" s="208" t="s">
        <v>121</v>
      </c>
      <c r="AD91" s="213">
        <v>0.25312499999999999</v>
      </c>
      <c r="AE91" s="66" t="s">
        <v>271</v>
      </c>
      <c r="AF91" s="185" t="s">
        <v>676</v>
      </c>
      <c r="AG91" s="206" t="s">
        <v>363</v>
      </c>
      <c r="AH91" s="210" t="s">
        <v>2112</v>
      </c>
      <c r="AI91" s="210" t="s">
        <v>2088</v>
      </c>
      <c r="AJ91" s="210" t="s">
        <v>2089</v>
      </c>
      <c r="AK91" s="210" t="s">
        <v>2090</v>
      </c>
      <c r="AL91" s="210" t="s">
        <v>2027</v>
      </c>
      <c r="AM91" s="210" t="s">
        <v>2091</v>
      </c>
      <c r="AN91" s="185" t="s">
        <v>2193</v>
      </c>
      <c r="AO91" s="185" t="s">
        <v>2194</v>
      </c>
      <c r="AP91" s="185" t="s">
        <v>2195</v>
      </c>
      <c r="AQ91" s="186">
        <v>44315</v>
      </c>
      <c r="AR91" s="187" t="s">
        <v>338</v>
      </c>
      <c r="AS91" s="188" t="s">
        <v>1135</v>
      </c>
      <c r="AT91" s="189">
        <v>44348</v>
      </c>
      <c r="AU91" s="190" t="s">
        <v>552</v>
      </c>
      <c r="AV91" s="191" t="s">
        <v>1136</v>
      </c>
      <c r="AW91" s="189">
        <v>44545</v>
      </c>
      <c r="AX91" s="187" t="s">
        <v>544</v>
      </c>
      <c r="AY91" s="188" t="s">
        <v>1137</v>
      </c>
      <c r="AZ91" s="189">
        <v>44897</v>
      </c>
      <c r="BA91" s="190" t="s">
        <v>574</v>
      </c>
      <c r="BB91" s="191" t="s">
        <v>1572</v>
      </c>
      <c r="BC91" s="189">
        <v>45267</v>
      </c>
      <c r="BD91" s="187" t="s">
        <v>2197</v>
      </c>
      <c r="BE91" s="188" t="s">
        <v>2196</v>
      </c>
      <c r="BF91" s="189" t="s">
        <v>352</v>
      </c>
      <c r="BG91" s="190" t="s">
        <v>353</v>
      </c>
      <c r="BH91" s="191" t="s">
        <v>352</v>
      </c>
      <c r="BI91" s="189" t="s">
        <v>352</v>
      </c>
      <c r="BJ91" s="187" t="s">
        <v>353</v>
      </c>
      <c r="BK91" s="188" t="s">
        <v>352</v>
      </c>
      <c r="BL91" s="189" t="s">
        <v>352</v>
      </c>
      <c r="BM91" s="190" t="s">
        <v>353</v>
      </c>
      <c r="BN91" s="191" t="s">
        <v>352</v>
      </c>
      <c r="BO91" s="189" t="s">
        <v>352</v>
      </c>
      <c r="BP91" s="187" t="s">
        <v>353</v>
      </c>
      <c r="BQ91" s="188" t="s">
        <v>352</v>
      </c>
      <c r="BR91" s="189" t="s">
        <v>352</v>
      </c>
      <c r="BS91" s="190" t="s">
        <v>353</v>
      </c>
      <c r="BT91" s="191" t="s">
        <v>352</v>
      </c>
      <c r="BU91" s="189" t="s">
        <v>352</v>
      </c>
      <c r="BV91" s="187" t="s">
        <v>353</v>
      </c>
      <c r="BW91" s="188" t="s">
        <v>352</v>
      </c>
      <c r="BX91" s="189" t="s">
        <v>352</v>
      </c>
      <c r="BY91" s="190" t="s">
        <v>353</v>
      </c>
      <c r="BZ91" s="192" t="s">
        <v>352</v>
      </c>
      <c r="CA91" s="2">
        <f>COUNTBLANK(A91:BZ91)</f>
        <v>14</v>
      </c>
      <c r="CB91" s="51" t="s">
        <v>1786</v>
      </c>
      <c r="CC91" s="51" t="s">
        <v>1880</v>
      </c>
      <c r="CD91" s="51" t="s">
        <v>1663</v>
      </c>
      <c r="CE91" s="51" t="s">
        <v>1649</v>
      </c>
      <c r="CF91" s="51" t="s">
        <v>1647</v>
      </c>
      <c r="CG91" s="51" t="s">
        <v>1647</v>
      </c>
      <c r="CH91" s="51" t="s">
        <v>1670</v>
      </c>
      <c r="CI91" s="51" t="s">
        <v>1647</v>
      </c>
      <c r="CJ91" s="51" t="s">
        <v>1675</v>
      </c>
      <c r="CK91" s="51"/>
      <c r="CL91" s="51" t="s">
        <v>1675</v>
      </c>
      <c r="CM91" s="51" t="s">
        <v>1691</v>
      </c>
      <c r="CN91" s="51" t="s">
        <v>1675</v>
      </c>
      <c r="CO91" s="51" t="s">
        <v>1675</v>
      </c>
      <c r="CP91" s="51" t="s">
        <v>1675</v>
      </c>
      <c r="CQ91" s="51" t="s">
        <v>1675</v>
      </c>
      <c r="CR91" s="51" t="s">
        <v>1749</v>
      </c>
      <c r="CS91" s="51" t="s">
        <v>1675</v>
      </c>
      <c r="CT91" s="51"/>
      <c r="CU91" s="51"/>
      <c r="CV91" s="51"/>
      <c r="CW91" s="51"/>
      <c r="CX91" s="51" t="s">
        <v>1675</v>
      </c>
      <c r="CZ91" s="174" t="str">
        <f>J91</f>
        <v>Gestión de procesos</v>
      </c>
      <c r="DA91" s="276" t="str">
        <f>I91</f>
        <v>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v>
      </c>
      <c r="DB91" s="276"/>
      <c r="DC91" s="276"/>
      <c r="DD91" s="276"/>
      <c r="DE91" s="276"/>
      <c r="DF91" s="276"/>
      <c r="DG91" s="276"/>
      <c r="DH91" s="174" t="str">
        <f>Y91</f>
        <v>Moderado</v>
      </c>
      <c r="DI91" s="174" t="str">
        <f t="shared" si="14"/>
        <v>Bajo</v>
      </c>
      <c r="DK91" s="170" t="e">
        <f>SUM(LEN(#REF!)-LEN(SUBSTITUTE(#REF!,"- Preventivo","")))/LEN("- Preventivo")</f>
        <v>#REF!</v>
      </c>
      <c r="DL91" s="170" t="e">
        <f>SUMIFS($DK$12:$DK$99,$A$12:$A$99,A91)</f>
        <v>#REF!</v>
      </c>
      <c r="DM91" s="170" t="e">
        <f>SUM(LEN(#REF!)-LEN(SUBSTITUTE(#REF!,"- Detectivo","")))/LEN("- Detectivo")</f>
        <v>#REF!</v>
      </c>
      <c r="DN91" s="170" t="e">
        <f>SUMIFS($DM$12:$DM$99,$A$12:$A$99,A91)</f>
        <v>#REF!</v>
      </c>
      <c r="DO91" s="170" t="e">
        <f>SUM(LEN(#REF!)-LEN(SUBSTITUTE(#REF!,"- Correctivo","")))/LEN("- Correctivo")</f>
        <v>#REF!</v>
      </c>
      <c r="DP91" s="170" t="e">
        <f>SUMIFS($DO$12:$DO$99,$A$12:$A$99,A91)</f>
        <v>#REF!</v>
      </c>
      <c r="DQ91" s="170" t="e">
        <f t="shared" si="15"/>
        <v>#REF!</v>
      </c>
      <c r="DR91" s="170" t="e">
        <f>SUMIFS($DQ$12:$DQ$99,$A$12:$A$99,A91)</f>
        <v>#REF!</v>
      </c>
      <c r="DS91" s="170" t="e">
        <f>SUM(LEN(#REF!)-LEN(SUBSTITUTE(#REF!,"- Documentado","")))/LEN("- Documentado")</f>
        <v>#REF!</v>
      </c>
      <c r="DT91" s="170" t="e">
        <f>SUM(LEN(#REF!)-LEN(SUBSTITUTE(#REF!,"- Documentado","")))/LEN("- Documentado")</f>
        <v>#REF!</v>
      </c>
      <c r="DU91" s="170" t="e">
        <f>SUMIFS($DS$12:$DS$99,$A$12:$A$99,A91)+SUMIFS($DT$12:$DT$99,$A$12:$A$99,A91)</f>
        <v>#REF!</v>
      </c>
      <c r="DV91" s="170" t="e">
        <f>SUM(LEN(#REF!)-LEN(SUBSTITUTE(#REF!,"- Continua","")))/LEN("- Continua")</f>
        <v>#REF!</v>
      </c>
      <c r="DW91" s="170" t="e">
        <f>SUM(LEN(#REF!)-LEN(SUBSTITUTE(#REF!,"- Continua","")))/LEN("- Continua")</f>
        <v>#REF!</v>
      </c>
      <c r="DX91" s="170" t="e">
        <f>SUMIFS($DV$12:$DV$99,$A$12:$A$99,A91)+SUMIFS($DW$12:$DW$99,$A$12:$A$99,A91)</f>
        <v>#REF!</v>
      </c>
      <c r="DY91" s="170" t="e">
        <f>SUM(LEN(#REF!)-LEN(SUBSTITUTE(#REF!,"- Con registro","")))/LEN("- Con registro")</f>
        <v>#REF!</v>
      </c>
      <c r="DZ91" s="170" t="e">
        <f>SUM(LEN(#REF!)-LEN(SUBSTITUTE(#REF!,"- Con registro","")))/LEN("- Con registro")</f>
        <v>#REF!</v>
      </c>
      <c r="EA91" s="170" t="e">
        <f>SUMIFS($DY$12:$DY$99,$A$12:$A$99,A91)+SUMIFS($DZ$12:$DZ$99,$A$12:$A$99,A91)</f>
        <v>#REF!</v>
      </c>
      <c r="EB91" s="173" t="e">
        <f t="shared" si="16"/>
        <v>#REF!</v>
      </c>
      <c r="EC91" s="173" t="e">
        <f t="shared" si="17"/>
        <v>#REF!</v>
      </c>
      <c r="ED91" s="215" t="e">
        <f t="shared" si="18"/>
        <v>#REF!</v>
      </c>
      <c r="EE91" s="277" t="e">
        <f t="shared" si="19"/>
        <v>#REF!</v>
      </c>
      <c r="EF91" s="277"/>
      <c r="EG91" s="277"/>
      <c r="EH91" s="277"/>
      <c r="EI91" s="277"/>
      <c r="EJ91" s="277"/>
      <c r="EK91" s="277"/>
      <c r="EL91" s="277"/>
      <c r="EM91" s="277"/>
      <c r="EN91" s="277"/>
      <c r="EP91" s="201">
        <f t="shared" si="20"/>
        <v>45267</v>
      </c>
      <c r="EQ91" s="202">
        <f t="shared" si="21"/>
        <v>45267</v>
      </c>
      <c r="ER91" s="170" t="str">
        <f t="shared" si="22"/>
        <v>Riesgos</v>
      </c>
      <c r="ES91" s="170" t="str">
        <f>IF(ER91="","",CONCATENATE("ID_",G91,": ",I91))</f>
        <v>ID_194: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v>
      </c>
      <c r="ET91" s="170" t="str">
        <f>IF(ES91="","",CONCATENATE("Ajuste en ",VLOOKUP(EP91,AQ91:BZ91,(MATCH(EP91,AQ91:BZ91,10)+1))," en el Mapa de riesgos de ",A91))</f>
        <v>Ajuste en Identificación del riesgo
Análisis del riesgo
Establecimiento de controles
Valoración del riesgo en el Mapa de riesgos de Gobierno Abierto y Relacionamiento con la Ciudadanía</v>
      </c>
      <c r="EU91" s="170" t="str">
        <f>IF(ET91="","",CONCATENATE("Solicitud de cambio realizada y aprobada por la ",L91," a través del Aplicativo DARUMA"))</f>
        <v>Solicitud de cambio realizada y aprobada por la Oficina Asesora de Planeación a través del Aplicativo DARUMA</v>
      </c>
    </row>
    <row r="92" spans="1:151" ht="399.95" customHeight="1" x14ac:dyDescent="0.2">
      <c r="A92" s="206" t="s">
        <v>1479</v>
      </c>
      <c r="B92" s="185" t="s">
        <v>1480</v>
      </c>
      <c r="C92" s="185" t="s">
        <v>1481</v>
      </c>
      <c r="D92" s="206" t="s">
        <v>1482</v>
      </c>
      <c r="E92" s="207" t="s">
        <v>38</v>
      </c>
      <c r="F92" s="185" t="s">
        <v>1573</v>
      </c>
      <c r="G92" s="207">
        <v>195</v>
      </c>
      <c r="H92" s="207" t="s">
        <v>1869</v>
      </c>
      <c r="I92" s="176" t="s">
        <v>2190</v>
      </c>
      <c r="J92" s="206" t="s">
        <v>35</v>
      </c>
      <c r="K92" s="207" t="s">
        <v>365</v>
      </c>
      <c r="L92" s="185" t="s">
        <v>244</v>
      </c>
      <c r="M92" s="191" t="s">
        <v>1138</v>
      </c>
      <c r="N92" s="185" t="s">
        <v>1485</v>
      </c>
      <c r="O92" s="185" t="s">
        <v>1134</v>
      </c>
      <c r="P92" s="185" t="s">
        <v>857</v>
      </c>
      <c r="Q92" s="185" t="s">
        <v>332</v>
      </c>
      <c r="R92" s="185" t="s">
        <v>359</v>
      </c>
      <c r="S92" s="185" t="s">
        <v>1639</v>
      </c>
      <c r="T92" s="185" t="s">
        <v>1571</v>
      </c>
      <c r="U92" s="208" t="s">
        <v>317</v>
      </c>
      <c r="V92" s="209">
        <v>0.6</v>
      </c>
      <c r="W92" s="208" t="s">
        <v>101</v>
      </c>
      <c r="X92" s="209">
        <v>0.6</v>
      </c>
      <c r="Y92" s="66" t="s">
        <v>84</v>
      </c>
      <c r="Z92" s="185" t="s">
        <v>2204</v>
      </c>
      <c r="AA92" s="208" t="s">
        <v>314</v>
      </c>
      <c r="AB92" s="213">
        <v>0.252</v>
      </c>
      <c r="AC92" s="208" t="s">
        <v>121</v>
      </c>
      <c r="AD92" s="213">
        <v>0.33749999999999997</v>
      </c>
      <c r="AE92" s="66" t="s">
        <v>84</v>
      </c>
      <c r="AF92" s="185" t="s">
        <v>2203</v>
      </c>
      <c r="AG92" s="206" t="s">
        <v>363</v>
      </c>
      <c r="AH92" s="210" t="s">
        <v>2112</v>
      </c>
      <c r="AI92" s="210" t="s">
        <v>2088</v>
      </c>
      <c r="AJ92" s="210" t="s">
        <v>2089</v>
      </c>
      <c r="AK92" s="210" t="s">
        <v>2090</v>
      </c>
      <c r="AL92" s="210" t="s">
        <v>2027</v>
      </c>
      <c r="AM92" s="210" t="s">
        <v>2091</v>
      </c>
      <c r="AN92" s="185" t="s">
        <v>2199</v>
      </c>
      <c r="AO92" s="185" t="s">
        <v>2200</v>
      </c>
      <c r="AP92" s="185" t="s">
        <v>2201</v>
      </c>
      <c r="AQ92" s="186">
        <v>44315</v>
      </c>
      <c r="AR92" s="187" t="s">
        <v>338</v>
      </c>
      <c r="AS92" s="188" t="s">
        <v>1139</v>
      </c>
      <c r="AT92" s="189">
        <v>44348</v>
      </c>
      <c r="AU92" s="190" t="s">
        <v>552</v>
      </c>
      <c r="AV92" s="191" t="s">
        <v>1136</v>
      </c>
      <c r="AW92" s="189">
        <v>44545</v>
      </c>
      <c r="AX92" s="187" t="s">
        <v>544</v>
      </c>
      <c r="AY92" s="188" t="s">
        <v>1137</v>
      </c>
      <c r="AZ92" s="189">
        <v>44897</v>
      </c>
      <c r="BA92" s="190" t="s">
        <v>574</v>
      </c>
      <c r="BB92" s="191" t="s">
        <v>1574</v>
      </c>
      <c r="BC92" s="189">
        <v>45267</v>
      </c>
      <c r="BD92" s="187" t="s">
        <v>2197</v>
      </c>
      <c r="BE92" s="188" t="s">
        <v>2202</v>
      </c>
      <c r="BF92" s="189" t="s">
        <v>352</v>
      </c>
      <c r="BG92" s="190" t="s">
        <v>353</v>
      </c>
      <c r="BH92" s="191" t="s">
        <v>352</v>
      </c>
      <c r="BI92" s="189" t="s">
        <v>352</v>
      </c>
      <c r="BJ92" s="187" t="s">
        <v>353</v>
      </c>
      <c r="BK92" s="188" t="s">
        <v>352</v>
      </c>
      <c r="BL92" s="189" t="s">
        <v>352</v>
      </c>
      <c r="BM92" s="190" t="s">
        <v>353</v>
      </c>
      <c r="BN92" s="191" t="s">
        <v>352</v>
      </c>
      <c r="BO92" s="189" t="s">
        <v>352</v>
      </c>
      <c r="BP92" s="187" t="s">
        <v>353</v>
      </c>
      <c r="BQ92" s="188" t="s">
        <v>352</v>
      </c>
      <c r="BR92" s="189" t="s">
        <v>352</v>
      </c>
      <c r="BS92" s="190" t="s">
        <v>353</v>
      </c>
      <c r="BT92" s="191" t="s">
        <v>352</v>
      </c>
      <c r="BU92" s="189" t="s">
        <v>352</v>
      </c>
      <c r="BV92" s="187" t="s">
        <v>353</v>
      </c>
      <c r="BW92" s="188" t="s">
        <v>352</v>
      </c>
      <c r="BX92" s="189" t="s">
        <v>352</v>
      </c>
      <c r="BY92" s="190" t="s">
        <v>353</v>
      </c>
      <c r="BZ92" s="192" t="s">
        <v>352</v>
      </c>
      <c r="CA92" s="2">
        <f>COUNTBLANK(A92:BZ92)</f>
        <v>14</v>
      </c>
      <c r="CB92" s="51" t="s">
        <v>1786</v>
      </c>
      <c r="CC92" s="51" t="s">
        <v>1880</v>
      </c>
      <c r="CD92" s="51" t="s">
        <v>1663</v>
      </c>
      <c r="CE92" s="51" t="s">
        <v>1649</v>
      </c>
      <c r="CF92" s="51" t="s">
        <v>1647</v>
      </c>
      <c r="CG92" s="51" t="s">
        <v>1647</v>
      </c>
      <c r="CH92" s="51" t="s">
        <v>1670</v>
      </c>
      <c r="CI92" s="51" t="s">
        <v>1647</v>
      </c>
      <c r="CJ92" s="51" t="s">
        <v>1675</v>
      </c>
      <c r="CK92" s="51"/>
      <c r="CL92" s="51" t="s">
        <v>1675</v>
      </c>
      <c r="CM92" s="51" t="s">
        <v>1675</v>
      </c>
      <c r="CN92" s="51" t="s">
        <v>1675</v>
      </c>
      <c r="CO92" s="51" t="s">
        <v>1675</v>
      </c>
      <c r="CP92" s="51" t="s">
        <v>1675</v>
      </c>
      <c r="CQ92" s="51" t="s">
        <v>1675</v>
      </c>
      <c r="CR92" s="51" t="s">
        <v>1750</v>
      </c>
      <c r="CS92" s="51" t="s">
        <v>1675</v>
      </c>
      <c r="CT92" s="51"/>
      <c r="CU92" s="51"/>
      <c r="CV92" s="51"/>
      <c r="CW92" s="51"/>
      <c r="CX92" s="51" t="s">
        <v>1675</v>
      </c>
      <c r="CZ92" s="174" t="str">
        <f>J92</f>
        <v>Gestión de procesos</v>
      </c>
      <c r="DA92" s="276" t="str">
        <f>I92</f>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v>
      </c>
      <c r="DB92" s="276"/>
      <c r="DC92" s="276"/>
      <c r="DD92" s="276"/>
      <c r="DE92" s="276"/>
      <c r="DF92" s="276"/>
      <c r="DG92" s="276"/>
      <c r="DH92" s="174" t="str">
        <f>Y92</f>
        <v>Moderado</v>
      </c>
      <c r="DI92" s="174" t="str">
        <f t="shared" si="14"/>
        <v>Moderado</v>
      </c>
      <c r="DK92" s="170" t="e">
        <f>SUM(LEN(#REF!)-LEN(SUBSTITUTE(#REF!,"- Preventivo","")))/LEN("- Preventivo")</f>
        <v>#REF!</v>
      </c>
      <c r="DL92" s="170" t="e">
        <f>SUMIFS($DK$12:$DK$99,$A$12:$A$99,A92)</f>
        <v>#REF!</v>
      </c>
      <c r="DM92" s="170" t="e">
        <f>SUM(LEN(#REF!)-LEN(SUBSTITUTE(#REF!,"- Detectivo","")))/LEN("- Detectivo")</f>
        <v>#REF!</v>
      </c>
      <c r="DN92" s="170" t="e">
        <f>SUMIFS($DM$12:$DM$99,$A$12:$A$99,A92)</f>
        <v>#REF!</v>
      </c>
      <c r="DO92" s="170" t="e">
        <f>SUM(LEN(#REF!)-LEN(SUBSTITUTE(#REF!,"- Correctivo","")))/LEN("- Correctivo")</f>
        <v>#REF!</v>
      </c>
      <c r="DP92" s="170" t="e">
        <f>SUMIFS($DO$12:$DO$99,$A$12:$A$99,A92)</f>
        <v>#REF!</v>
      </c>
      <c r="DQ92" s="170" t="e">
        <f t="shared" si="15"/>
        <v>#REF!</v>
      </c>
      <c r="DR92" s="170" t="e">
        <f>SUMIFS($DQ$12:$DQ$99,$A$12:$A$99,A92)</f>
        <v>#REF!</v>
      </c>
      <c r="DS92" s="170" t="e">
        <f>SUM(LEN(#REF!)-LEN(SUBSTITUTE(#REF!,"- Documentado","")))/LEN("- Documentado")</f>
        <v>#REF!</v>
      </c>
      <c r="DT92" s="170" t="e">
        <f>SUM(LEN(#REF!)-LEN(SUBSTITUTE(#REF!,"- Documentado","")))/LEN("- Documentado")</f>
        <v>#REF!</v>
      </c>
      <c r="DU92" s="170" t="e">
        <f>SUMIFS($DS$12:$DS$99,$A$12:$A$99,A92)+SUMIFS($DT$12:$DT$99,$A$12:$A$99,A92)</f>
        <v>#REF!</v>
      </c>
      <c r="DV92" s="170" t="e">
        <f>SUM(LEN(#REF!)-LEN(SUBSTITUTE(#REF!,"- Continua","")))/LEN("- Continua")</f>
        <v>#REF!</v>
      </c>
      <c r="DW92" s="170" t="e">
        <f>SUM(LEN(#REF!)-LEN(SUBSTITUTE(#REF!,"- Continua","")))/LEN("- Continua")</f>
        <v>#REF!</v>
      </c>
      <c r="DX92" s="170" t="e">
        <f>SUMIFS($DV$12:$DV$99,$A$12:$A$99,A92)+SUMIFS($DW$12:$DW$99,$A$12:$A$99,A92)</f>
        <v>#REF!</v>
      </c>
      <c r="DY92" s="170" t="e">
        <f>SUM(LEN(#REF!)-LEN(SUBSTITUTE(#REF!,"- Con registro","")))/LEN("- Con registro")</f>
        <v>#REF!</v>
      </c>
      <c r="DZ92" s="170" t="e">
        <f>SUM(LEN(#REF!)-LEN(SUBSTITUTE(#REF!,"- Con registro","")))/LEN("- Con registro")</f>
        <v>#REF!</v>
      </c>
      <c r="EA92" s="170" t="e">
        <f>SUMIFS($DY$12:$DY$99,$A$12:$A$99,A92)+SUMIFS($DZ$12:$DZ$99,$A$12:$A$99,A92)</f>
        <v>#REF!</v>
      </c>
      <c r="EB92" s="173" t="e">
        <f t="shared" si="16"/>
        <v>#REF!</v>
      </c>
      <c r="EC92" s="173" t="e">
        <f t="shared" si="17"/>
        <v>#REF!</v>
      </c>
      <c r="ED92" s="215" t="e">
        <f t="shared" si="18"/>
        <v>#REF!</v>
      </c>
      <c r="EE92" s="277" t="e">
        <f t="shared" si="19"/>
        <v>#REF!</v>
      </c>
      <c r="EF92" s="277"/>
      <c r="EG92" s="277"/>
      <c r="EH92" s="277"/>
      <c r="EI92" s="277"/>
      <c r="EJ92" s="277"/>
      <c r="EK92" s="277"/>
      <c r="EL92" s="277"/>
      <c r="EM92" s="277"/>
      <c r="EN92" s="277"/>
      <c r="EP92" s="201">
        <f t="shared" si="20"/>
        <v>45267</v>
      </c>
      <c r="EQ92" s="202">
        <f t="shared" si="21"/>
        <v>45267</v>
      </c>
      <c r="ER92" s="170" t="str">
        <f t="shared" si="22"/>
        <v>Riesgos</v>
      </c>
      <c r="ES92" s="170" t="str">
        <f>IF(ER92="","",CONCATENATE("ID_",G92,": ",I92))</f>
        <v>ID_195: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v>
      </c>
      <c r="ET92" s="170" t="str">
        <f>IF(ES92="","",CONCATENATE("Ajuste en ",VLOOKUP(EP92,AQ92:BZ92,(MATCH(EP92,AQ92:BZ92,10)+1))," en el Mapa de riesgos de ",A92))</f>
        <v>Ajuste en Identificación del riesgo
Análisis del riesgo
Establecimiento de controles
Valoración del riesgo en el Mapa de riesgos de Gobierno Abierto y Relacionamiento con la Ciudadanía</v>
      </c>
      <c r="EU92" s="170" t="str">
        <f>IF(ET92="","",CONCATENATE("Solicitud de cambio realizada y aprobada por la ",L92," a través del Aplicativo DARUMA"))</f>
        <v>Solicitud de cambio realizada y aprobada por la Oficina Asesora de Planeación a través del Aplicativo DARUMA</v>
      </c>
    </row>
    <row r="93" spans="1:151" ht="399.95" customHeight="1" x14ac:dyDescent="0.2">
      <c r="A93" s="206" t="s">
        <v>1479</v>
      </c>
      <c r="B93" s="185" t="s">
        <v>1480</v>
      </c>
      <c r="C93" s="185" t="s">
        <v>1481</v>
      </c>
      <c r="D93" s="206" t="s">
        <v>1482</v>
      </c>
      <c r="E93" s="207" t="s">
        <v>38</v>
      </c>
      <c r="F93" s="185" t="s">
        <v>1575</v>
      </c>
      <c r="G93" s="207">
        <v>196</v>
      </c>
      <c r="H93" s="207" t="s">
        <v>1870</v>
      </c>
      <c r="I93" s="176" t="s">
        <v>2191</v>
      </c>
      <c r="J93" s="206" t="s">
        <v>35</v>
      </c>
      <c r="K93" s="207" t="s">
        <v>365</v>
      </c>
      <c r="L93" s="185" t="s">
        <v>244</v>
      </c>
      <c r="M93" s="191" t="s">
        <v>1138</v>
      </c>
      <c r="N93" s="185" t="s">
        <v>1485</v>
      </c>
      <c r="O93" s="185" t="s">
        <v>1134</v>
      </c>
      <c r="P93" s="185" t="s">
        <v>857</v>
      </c>
      <c r="Q93" s="185" t="s">
        <v>332</v>
      </c>
      <c r="R93" s="185" t="s">
        <v>359</v>
      </c>
      <c r="S93" s="185" t="s">
        <v>1639</v>
      </c>
      <c r="T93" s="185" t="s">
        <v>1571</v>
      </c>
      <c r="U93" s="208" t="s">
        <v>316</v>
      </c>
      <c r="V93" s="209">
        <v>0.2</v>
      </c>
      <c r="W93" s="208" t="s">
        <v>101</v>
      </c>
      <c r="X93" s="209">
        <v>0.6</v>
      </c>
      <c r="Y93" s="66" t="s">
        <v>84</v>
      </c>
      <c r="Z93" s="185" t="s">
        <v>2208</v>
      </c>
      <c r="AA93" s="208" t="s">
        <v>316</v>
      </c>
      <c r="AB93" s="213">
        <v>8.3999999999999991E-2</v>
      </c>
      <c r="AC93" s="208" t="s">
        <v>121</v>
      </c>
      <c r="AD93" s="213">
        <v>0.25312499999999999</v>
      </c>
      <c r="AE93" s="66" t="s">
        <v>271</v>
      </c>
      <c r="AF93" s="185" t="s">
        <v>676</v>
      </c>
      <c r="AG93" s="206" t="s">
        <v>363</v>
      </c>
      <c r="AH93" s="210" t="s">
        <v>2112</v>
      </c>
      <c r="AI93" s="210" t="s">
        <v>2088</v>
      </c>
      <c r="AJ93" s="210" t="s">
        <v>2089</v>
      </c>
      <c r="AK93" s="210" t="s">
        <v>2090</v>
      </c>
      <c r="AL93" s="210" t="s">
        <v>2027</v>
      </c>
      <c r="AM93" s="210" t="s">
        <v>2091</v>
      </c>
      <c r="AN93" s="185" t="s">
        <v>2205</v>
      </c>
      <c r="AO93" s="185" t="s">
        <v>2194</v>
      </c>
      <c r="AP93" s="185" t="s">
        <v>2206</v>
      </c>
      <c r="AQ93" s="186">
        <v>44315</v>
      </c>
      <c r="AR93" s="187" t="s">
        <v>338</v>
      </c>
      <c r="AS93" s="188" t="s">
        <v>1139</v>
      </c>
      <c r="AT93" s="189">
        <v>44348</v>
      </c>
      <c r="AU93" s="190" t="s">
        <v>552</v>
      </c>
      <c r="AV93" s="191" t="s">
        <v>1136</v>
      </c>
      <c r="AW93" s="189">
        <v>44545</v>
      </c>
      <c r="AX93" s="187" t="s">
        <v>544</v>
      </c>
      <c r="AY93" s="188" t="s">
        <v>1137</v>
      </c>
      <c r="AZ93" s="189">
        <v>44897</v>
      </c>
      <c r="BA93" s="190" t="s">
        <v>574</v>
      </c>
      <c r="BB93" s="191" t="s">
        <v>1574</v>
      </c>
      <c r="BC93" s="189">
        <v>45267</v>
      </c>
      <c r="BD93" s="187" t="s">
        <v>2197</v>
      </c>
      <c r="BE93" s="188" t="s">
        <v>2207</v>
      </c>
      <c r="BF93" s="189" t="s">
        <v>352</v>
      </c>
      <c r="BG93" s="190" t="s">
        <v>353</v>
      </c>
      <c r="BH93" s="191" t="s">
        <v>352</v>
      </c>
      <c r="BI93" s="189" t="s">
        <v>352</v>
      </c>
      <c r="BJ93" s="187" t="s">
        <v>353</v>
      </c>
      <c r="BK93" s="188" t="s">
        <v>352</v>
      </c>
      <c r="BL93" s="189" t="s">
        <v>352</v>
      </c>
      <c r="BM93" s="190" t="s">
        <v>353</v>
      </c>
      <c r="BN93" s="191" t="s">
        <v>352</v>
      </c>
      <c r="BO93" s="189" t="s">
        <v>352</v>
      </c>
      <c r="BP93" s="187" t="s">
        <v>353</v>
      </c>
      <c r="BQ93" s="188" t="s">
        <v>352</v>
      </c>
      <c r="BR93" s="189" t="s">
        <v>352</v>
      </c>
      <c r="BS93" s="190" t="s">
        <v>353</v>
      </c>
      <c r="BT93" s="191" t="s">
        <v>352</v>
      </c>
      <c r="BU93" s="189" t="s">
        <v>352</v>
      </c>
      <c r="BV93" s="187" t="s">
        <v>353</v>
      </c>
      <c r="BW93" s="188" t="s">
        <v>352</v>
      </c>
      <c r="BX93" s="189" t="s">
        <v>352</v>
      </c>
      <c r="BY93" s="190" t="s">
        <v>353</v>
      </c>
      <c r="BZ93" s="192" t="s">
        <v>352</v>
      </c>
      <c r="CA93" s="2">
        <f>COUNTBLANK(A93:BZ93)</f>
        <v>14</v>
      </c>
      <c r="CB93" s="51" t="s">
        <v>1786</v>
      </c>
      <c r="CC93" s="51" t="s">
        <v>1880</v>
      </c>
      <c r="CD93" s="51" t="s">
        <v>1663</v>
      </c>
      <c r="CE93" s="51" t="s">
        <v>1649</v>
      </c>
      <c r="CF93" s="51" t="s">
        <v>1647</v>
      </c>
      <c r="CG93" s="51" t="s">
        <v>1647</v>
      </c>
      <c r="CH93" s="51" t="s">
        <v>1670</v>
      </c>
      <c r="CI93" s="51" t="s">
        <v>1647</v>
      </c>
      <c r="CJ93" s="51" t="s">
        <v>1675</v>
      </c>
      <c r="CK93" s="51"/>
      <c r="CL93" s="51" t="s">
        <v>1675</v>
      </c>
      <c r="CM93" s="51" t="s">
        <v>1675</v>
      </c>
      <c r="CN93" s="51" t="s">
        <v>1675</v>
      </c>
      <c r="CO93" s="51" t="s">
        <v>1675</v>
      </c>
      <c r="CP93" s="51" t="s">
        <v>1675</v>
      </c>
      <c r="CQ93" s="51" t="s">
        <v>1675</v>
      </c>
      <c r="CR93" s="51" t="s">
        <v>1750</v>
      </c>
      <c r="CS93" s="51" t="s">
        <v>1675</v>
      </c>
      <c r="CT93" s="51"/>
      <c r="CU93" s="51"/>
      <c r="CV93" s="51"/>
      <c r="CW93" s="51"/>
      <c r="CX93" s="51" t="s">
        <v>1675</v>
      </c>
      <c r="CZ93" s="174" t="str">
        <f>J93</f>
        <v>Gestión de procesos</v>
      </c>
      <c r="DA93" s="276" t="str">
        <f>I93</f>
        <v>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v>
      </c>
      <c r="DB93" s="276"/>
      <c r="DC93" s="276"/>
      <c r="DD93" s="276"/>
      <c r="DE93" s="276"/>
      <c r="DF93" s="276"/>
      <c r="DG93" s="276"/>
      <c r="DH93" s="174" t="str">
        <f>Y93</f>
        <v>Moderado</v>
      </c>
      <c r="DI93" s="174" t="str">
        <f t="shared" si="14"/>
        <v>Bajo</v>
      </c>
      <c r="DK93" s="170" t="e">
        <f>SUM(LEN(#REF!)-LEN(SUBSTITUTE(#REF!,"- Preventivo","")))/LEN("- Preventivo")</f>
        <v>#REF!</v>
      </c>
      <c r="DL93" s="170" t="e">
        <f>SUMIFS($DK$12:$DK$99,$A$12:$A$99,A93)</f>
        <v>#REF!</v>
      </c>
      <c r="DM93" s="170" t="e">
        <f>SUM(LEN(#REF!)-LEN(SUBSTITUTE(#REF!,"- Detectivo","")))/LEN("- Detectivo")</f>
        <v>#REF!</v>
      </c>
      <c r="DN93" s="170" t="e">
        <f>SUMIFS($DM$12:$DM$99,$A$12:$A$99,A93)</f>
        <v>#REF!</v>
      </c>
      <c r="DO93" s="170" t="e">
        <f>SUM(LEN(#REF!)-LEN(SUBSTITUTE(#REF!,"- Correctivo","")))/LEN("- Correctivo")</f>
        <v>#REF!</v>
      </c>
      <c r="DP93" s="170" t="e">
        <f>SUMIFS($DO$12:$DO$99,$A$12:$A$99,A93)</f>
        <v>#REF!</v>
      </c>
      <c r="DQ93" s="170" t="e">
        <f t="shared" si="15"/>
        <v>#REF!</v>
      </c>
      <c r="DR93" s="170" t="e">
        <f>SUMIFS($DQ$12:$DQ$99,$A$12:$A$99,A93)</f>
        <v>#REF!</v>
      </c>
      <c r="DS93" s="170" t="e">
        <f>SUM(LEN(#REF!)-LEN(SUBSTITUTE(#REF!,"- Documentado","")))/LEN("- Documentado")</f>
        <v>#REF!</v>
      </c>
      <c r="DT93" s="170" t="e">
        <f>SUM(LEN(#REF!)-LEN(SUBSTITUTE(#REF!,"- Documentado","")))/LEN("- Documentado")</f>
        <v>#REF!</v>
      </c>
      <c r="DU93" s="170" t="e">
        <f>SUMIFS($DS$12:$DS$99,$A$12:$A$99,A93)+SUMIFS($DT$12:$DT$99,$A$12:$A$99,A93)</f>
        <v>#REF!</v>
      </c>
      <c r="DV93" s="170" t="e">
        <f>SUM(LEN(#REF!)-LEN(SUBSTITUTE(#REF!,"- Continua","")))/LEN("- Continua")</f>
        <v>#REF!</v>
      </c>
      <c r="DW93" s="170" t="e">
        <f>SUM(LEN(#REF!)-LEN(SUBSTITUTE(#REF!,"- Continua","")))/LEN("- Continua")</f>
        <v>#REF!</v>
      </c>
      <c r="DX93" s="170" t="e">
        <f>SUMIFS($DV$12:$DV$99,$A$12:$A$99,A93)+SUMIFS($DW$12:$DW$99,$A$12:$A$99,A93)</f>
        <v>#REF!</v>
      </c>
      <c r="DY93" s="170" t="e">
        <f>SUM(LEN(#REF!)-LEN(SUBSTITUTE(#REF!,"- Con registro","")))/LEN("- Con registro")</f>
        <v>#REF!</v>
      </c>
      <c r="DZ93" s="170" t="e">
        <f>SUM(LEN(#REF!)-LEN(SUBSTITUTE(#REF!,"- Con registro","")))/LEN("- Con registro")</f>
        <v>#REF!</v>
      </c>
      <c r="EA93" s="170" t="e">
        <f>SUMIFS($DY$12:$DY$99,$A$12:$A$99,A93)+SUMIFS($DZ$12:$DZ$99,$A$12:$A$99,A93)</f>
        <v>#REF!</v>
      </c>
      <c r="EB93" s="173" t="e">
        <f t="shared" si="16"/>
        <v>#REF!</v>
      </c>
      <c r="EC93" s="173" t="e">
        <f t="shared" si="17"/>
        <v>#REF!</v>
      </c>
      <c r="ED93" s="215" t="e">
        <f t="shared" si="18"/>
        <v>#REF!</v>
      </c>
      <c r="EE93" s="277" t="e">
        <f t="shared" si="19"/>
        <v>#REF!</v>
      </c>
      <c r="EF93" s="277"/>
      <c r="EG93" s="277"/>
      <c r="EH93" s="277"/>
      <c r="EI93" s="277"/>
      <c r="EJ93" s="277"/>
      <c r="EK93" s="277"/>
      <c r="EL93" s="277"/>
      <c r="EM93" s="277"/>
      <c r="EN93" s="277"/>
      <c r="EP93" s="201">
        <f t="shared" si="20"/>
        <v>45267</v>
      </c>
      <c r="EQ93" s="202">
        <f t="shared" si="21"/>
        <v>45267</v>
      </c>
      <c r="ER93" s="170" t="str">
        <f t="shared" si="22"/>
        <v>Riesgos</v>
      </c>
      <c r="ES93" s="170" t="str">
        <f>IF(ER93="","",CONCATENATE("ID_",G93,": ",I93))</f>
        <v>ID_196: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v>
      </c>
      <c r="ET93" s="170" t="str">
        <f>IF(ES93="","",CONCATENATE("Ajuste en ",VLOOKUP(EP93,AQ93:BZ93,(MATCH(EP93,AQ93:BZ93,10)+1))," en el Mapa de riesgos de ",A93))</f>
        <v>Ajuste en Identificación del riesgo
Análisis del riesgo
Establecimiento de controles
Valoración del riesgo en el Mapa de riesgos de Gobierno Abierto y Relacionamiento con la Ciudadanía</v>
      </c>
      <c r="EU93" s="170" t="str">
        <f>IF(ET93="","",CONCATENATE("Solicitud de cambio realizada y aprobada por la ",L93," a través del Aplicativo DARUMA"))</f>
        <v>Solicitud de cambio realizada y aprobada por la Oficina Asesora de Planeación a través del Aplicativo DARUMA</v>
      </c>
    </row>
    <row r="94" spans="1:151" ht="399.95" customHeight="1" x14ac:dyDescent="0.2">
      <c r="A94" s="206" t="s">
        <v>1576</v>
      </c>
      <c r="B94" s="185" t="s">
        <v>1577</v>
      </c>
      <c r="C94" s="185" t="s">
        <v>1578</v>
      </c>
      <c r="D94" s="206" t="s">
        <v>1579</v>
      </c>
      <c r="E94" s="207" t="s">
        <v>38</v>
      </c>
      <c r="F94" s="185" t="s">
        <v>2134</v>
      </c>
      <c r="G94" s="207">
        <v>198</v>
      </c>
      <c r="H94" s="207" t="s">
        <v>1871</v>
      </c>
      <c r="I94" s="176" t="s">
        <v>1067</v>
      </c>
      <c r="J94" s="206" t="s">
        <v>35</v>
      </c>
      <c r="K94" s="207" t="s">
        <v>365</v>
      </c>
      <c r="L94" s="185" t="s">
        <v>1642</v>
      </c>
      <c r="M94" s="191" t="s">
        <v>1068</v>
      </c>
      <c r="N94" s="185" t="s">
        <v>1069</v>
      </c>
      <c r="O94" s="185" t="s">
        <v>1070</v>
      </c>
      <c r="P94" s="185" t="s">
        <v>1071</v>
      </c>
      <c r="Q94" s="185" t="s">
        <v>332</v>
      </c>
      <c r="R94" s="185" t="s">
        <v>359</v>
      </c>
      <c r="S94" s="185" t="s">
        <v>1639</v>
      </c>
      <c r="T94" s="185" t="s">
        <v>1072</v>
      </c>
      <c r="U94" s="208" t="s">
        <v>319</v>
      </c>
      <c r="V94" s="209">
        <v>1</v>
      </c>
      <c r="W94" s="208" t="s">
        <v>121</v>
      </c>
      <c r="X94" s="209">
        <v>0.4</v>
      </c>
      <c r="Y94" s="66" t="s">
        <v>272</v>
      </c>
      <c r="Z94" s="185" t="s">
        <v>1073</v>
      </c>
      <c r="AA94" s="208" t="s">
        <v>316</v>
      </c>
      <c r="AB94" s="213">
        <v>0.12348000000000001</v>
      </c>
      <c r="AC94" s="208" t="s">
        <v>315</v>
      </c>
      <c r="AD94" s="213">
        <v>0.16875000000000001</v>
      </c>
      <c r="AE94" s="66" t="s">
        <v>271</v>
      </c>
      <c r="AF94" s="185" t="s">
        <v>564</v>
      </c>
      <c r="AG94" s="206" t="s">
        <v>337</v>
      </c>
      <c r="AH94" s="185" t="s">
        <v>1973</v>
      </c>
      <c r="AI94" s="185" t="s">
        <v>1973</v>
      </c>
      <c r="AJ94" s="185" t="s">
        <v>1973</v>
      </c>
      <c r="AK94" s="185" t="s">
        <v>1973</v>
      </c>
      <c r="AL94" s="185" t="s">
        <v>1973</v>
      </c>
      <c r="AM94" s="185" t="s">
        <v>1973</v>
      </c>
      <c r="AN94" s="185" t="s">
        <v>1580</v>
      </c>
      <c r="AO94" s="185" t="s">
        <v>1581</v>
      </c>
      <c r="AP94" s="185" t="s">
        <v>1582</v>
      </c>
      <c r="AQ94" s="186">
        <v>43353</v>
      </c>
      <c r="AR94" s="187" t="s">
        <v>338</v>
      </c>
      <c r="AS94" s="188" t="s">
        <v>1074</v>
      </c>
      <c r="AT94" s="189">
        <v>43599</v>
      </c>
      <c r="AU94" s="190" t="s">
        <v>338</v>
      </c>
      <c r="AV94" s="191" t="s">
        <v>1075</v>
      </c>
      <c r="AW94" s="189">
        <v>43759</v>
      </c>
      <c r="AX94" s="187" t="s">
        <v>575</v>
      </c>
      <c r="AY94" s="188" t="s">
        <v>1076</v>
      </c>
      <c r="AZ94" s="189">
        <v>43896</v>
      </c>
      <c r="BA94" s="190" t="s">
        <v>838</v>
      </c>
      <c r="BB94" s="191" t="s">
        <v>1077</v>
      </c>
      <c r="BC94" s="189">
        <v>44075</v>
      </c>
      <c r="BD94" s="187" t="s">
        <v>349</v>
      </c>
      <c r="BE94" s="188" t="s">
        <v>1078</v>
      </c>
      <c r="BF94" s="189">
        <v>44168</v>
      </c>
      <c r="BG94" s="190" t="s">
        <v>465</v>
      </c>
      <c r="BH94" s="191" t="s">
        <v>851</v>
      </c>
      <c r="BI94" s="189">
        <v>44246</v>
      </c>
      <c r="BJ94" s="187" t="s">
        <v>375</v>
      </c>
      <c r="BK94" s="188" t="s">
        <v>1079</v>
      </c>
      <c r="BL94" s="189">
        <v>44316</v>
      </c>
      <c r="BM94" s="190" t="s">
        <v>544</v>
      </c>
      <c r="BN94" s="191" t="s">
        <v>1080</v>
      </c>
      <c r="BO94" s="189">
        <v>44545</v>
      </c>
      <c r="BP94" s="187" t="s">
        <v>338</v>
      </c>
      <c r="BQ94" s="188" t="s">
        <v>1081</v>
      </c>
      <c r="BR94" s="189">
        <v>44904</v>
      </c>
      <c r="BS94" s="190" t="s">
        <v>349</v>
      </c>
      <c r="BT94" s="191" t="s">
        <v>1583</v>
      </c>
      <c r="BU94" s="189">
        <v>45114</v>
      </c>
      <c r="BV94" s="187" t="s">
        <v>1937</v>
      </c>
      <c r="BW94" s="188" t="s">
        <v>2135</v>
      </c>
      <c r="BX94" s="189" t="s">
        <v>352</v>
      </c>
      <c r="BY94" s="190" t="s">
        <v>353</v>
      </c>
      <c r="BZ94" s="192" t="s">
        <v>352</v>
      </c>
      <c r="CA94" s="2">
        <f>COUNTBLANK(A94:BZ94)</f>
        <v>2</v>
      </c>
      <c r="CB94" s="51" t="s">
        <v>1774</v>
      </c>
      <c r="CC94" s="51" t="s">
        <v>1775</v>
      </c>
      <c r="CD94" s="51" t="s">
        <v>1664</v>
      </c>
      <c r="CE94" s="51" t="s">
        <v>1649</v>
      </c>
      <c r="CF94" s="51" t="s">
        <v>1647</v>
      </c>
      <c r="CG94" s="51" t="s">
        <v>1647</v>
      </c>
      <c r="CH94" s="51" t="s">
        <v>1670</v>
      </c>
      <c r="CI94" s="51" t="s">
        <v>1647</v>
      </c>
      <c r="CJ94" s="51" t="s">
        <v>1675</v>
      </c>
      <c r="CK94" s="51"/>
      <c r="CL94" s="51" t="s">
        <v>1675</v>
      </c>
      <c r="CM94" s="51" t="s">
        <v>1691</v>
      </c>
      <c r="CN94" s="51" t="s">
        <v>1675</v>
      </c>
      <c r="CO94" s="51" t="s">
        <v>1675</v>
      </c>
      <c r="CP94" s="51" t="s">
        <v>1675</v>
      </c>
      <c r="CQ94" s="51" t="s">
        <v>1675</v>
      </c>
      <c r="CR94" s="51" t="s">
        <v>1751</v>
      </c>
      <c r="CS94" s="51" t="s">
        <v>1675</v>
      </c>
      <c r="CT94" s="51" t="s">
        <v>1675</v>
      </c>
      <c r="CU94" s="51" t="s">
        <v>1675</v>
      </c>
      <c r="CV94" s="51" t="s">
        <v>1675</v>
      </c>
      <c r="CW94" s="51" t="s">
        <v>1675</v>
      </c>
      <c r="CX94" s="51" t="s">
        <v>1675</v>
      </c>
      <c r="CZ94" s="174" t="str">
        <f>J94</f>
        <v>Gestión de procesos</v>
      </c>
      <c r="DA94" s="276" t="str">
        <f>I94</f>
        <v>Posibilidad de afectación económica (o presupuestal) por sanción de un ente de control, debido a fallas o deficiencias en el otorgamiento de la Atención o Ayuda Humanitaria Inmediata</v>
      </c>
      <c r="DB94" s="276"/>
      <c r="DC94" s="276"/>
      <c r="DD94" s="276"/>
      <c r="DE94" s="276"/>
      <c r="DF94" s="276"/>
      <c r="DG94" s="276"/>
      <c r="DH94" s="174" t="str">
        <f>Y94</f>
        <v>Alto</v>
      </c>
      <c r="DI94" s="174" t="str">
        <f t="shared" si="14"/>
        <v>Bajo</v>
      </c>
      <c r="DK94" s="170" t="e">
        <f>SUM(LEN(#REF!)-LEN(SUBSTITUTE(#REF!,"- Preventivo","")))/LEN("- Preventivo")</f>
        <v>#REF!</v>
      </c>
      <c r="DL94" s="170" t="e">
        <f>SUMIFS($DK$12:$DK$99,$A$12:$A$99,A94)</f>
        <v>#REF!</v>
      </c>
      <c r="DM94" s="170" t="e">
        <f>SUM(LEN(#REF!)-LEN(SUBSTITUTE(#REF!,"- Detectivo","")))/LEN("- Detectivo")</f>
        <v>#REF!</v>
      </c>
      <c r="DN94" s="170" t="e">
        <f>SUMIFS($DM$12:$DM$99,$A$12:$A$99,A94)</f>
        <v>#REF!</v>
      </c>
      <c r="DO94" s="170" t="e">
        <f>SUM(LEN(#REF!)-LEN(SUBSTITUTE(#REF!,"- Correctivo","")))/LEN("- Correctivo")</f>
        <v>#REF!</v>
      </c>
      <c r="DP94" s="170" t="e">
        <f>SUMIFS($DO$12:$DO$99,$A$12:$A$99,A94)</f>
        <v>#REF!</v>
      </c>
      <c r="DQ94" s="170" t="e">
        <f t="shared" si="15"/>
        <v>#REF!</v>
      </c>
      <c r="DR94" s="170" t="e">
        <f>SUMIFS($DQ$12:$DQ$99,$A$12:$A$99,A94)</f>
        <v>#REF!</v>
      </c>
      <c r="DS94" s="170" t="e">
        <f>SUM(LEN(#REF!)-LEN(SUBSTITUTE(#REF!,"- Documentado","")))/LEN("- Documentado")</f>
        <v>#REF!</v>
      </c>
      <c r="DT94" s="170" t="e">
        <f>SUM(LEN(#REF!)-LEN(SUBSTITUTE(#REF!,"- Documentado","")))/LEN("- Documentado")</f>
        <v>#REF!</v>
      </c>
      <c r="DU94" s="170" t="e">
        <f>SUMIFS($DS$12:$DS$99,$A$12:$A$99,A94)+SUMIFS($DT$12:$DT$99,$A$12:$A$99,A94)</f>
        <v>#REF!</v>
      </c>
      <c r="DV94" s="170" t="e">
        <f>SUM(LEN(#REF!)-LEN(SUBSTITUTE(#REF!,"- Continua","")))/LEN("- Continua")</f>
        <v>#REF!</v>
      </c>
      <c r="DW94" s="170" t="e">
        <f>SUM(LEN(#REF!)-LEN(SUBSTITUTE(#REF!,"- Continua","")))/LEN("- Continua")</f>
        <v>#REF!</v>
      </c>
      <c r="DX94" s="170" t="e">
        <f>SUMIFS($DV$12:$DV$99,$A$12:$A$99,A94)+SUMIFS($DW$12:$DW$99,$A$12:$A$99,A94)</f>
        <v>#REF!</v>
      </c>
      <c r="DY94" s="170" t="e">
        <f>SUM(LEN(#REF!)-LEN(SUBSTITUTE(#REF!,"- Con registro","")))/LEN("- Con registro")</f>
        <v>#REF!</v>
      </c>
      <c r="DZ94" s="170" t="e">
        <f>SUM(LEN(#REF!)-LEN(SUBSTITUTE(#REF!,"- Con registro","")))/LEN("- Con registro")</f>
        <v>#REF!</v>
      </c>
      <c r="EA94" s="170" t="e">
        <f>SUMIFS($DY$12:$DY$99,$A$12:$A$99,A94)+SUMIFS($DZ$12:$DZ$99,$A$12:$A$99,A94)</f>
        <v>#REF!</v>
      </c>
      <c r="EB94" s="173" t="e">
        <f t="shared" si="16"/>
        <v>#REF!</v>
      </c>
      <c r="EC94" s="173" t="e">
        <f t="shared" si="17"/>
        <v>#REF!</v>
      </c>
      <c r="ED94" s="215" t="e">
        <f t="shared" si="18"/>
        <v>#REF!</v>
      </c>
      <c r="EE94" s="277" t="e">
        <f t="shared" si="19"/>
        <v>#REF!</v>
      </c>
      <c r="EF94" s="277"/>
      <c r="EG94" s="277"/>
      <c r="EH94" s="277"/>
      <c r="EI94" s="277"/>
      <c r="EJ94" s="277"/>
      <c r="EK94" s="277"/>
      <c r="EL94" s="277"/>
      <c r="EM94" s="277"/>
      <c r="EN94" s="277"/>
      <c r="EP94" s="201">
        <f t="shared" si="20"/>
        <v>45114</v>
      </c>
      <c r="EQ94" s="202">
        <f t="shared" si="21"/>
        <v>45267</v>
      </c>
      <c r="ER94" s="170" t="str">
        <f t="shared" si="22"/>
        <v>Riesgos</v>
      </c>
      <c r="ES94" s="170" t="str">
        <f>IF(ER94="","",CONCATENATE("ID_",G94,": ",I94))</f>
        <v>ID_198: Posibilidad de afectación económica (o presupuestal) por sanción de un ente de control, debido a fallas o deficiencias en el otorgamiento de la Atención o Ayuda Humanitaria Inmediata</v>
      </c>
      <c r="ET94" s="170" t="str">
        <f>IF(ES94="","",CONCATENATE("Ajuste en ",VLOOKUP(EP94,AQ94:BZ94,(MATCH(EP94,AQ94:BZ94,10)+1))," en el Mapa de riesgos de ",A94))</f>
        <v>Ajuste en Identificación del riesgo en el Mapa de riesgos de Paz, Víctimas y Reconciliación</v>
      </c>
      <c r="EU94" s="170" t="str">
        <f>IF(ET94="","",CONCATENATE("Solicitud de cambio realizada y aprobada por la ",L94," a través del Aplicativo DARUMA"))</f>
        <v>Solicitud de cambio realizada y aprobada por la Oficina Alta Consejería de Paz, Víctimas y Reconciliación a través del Aplicativo DARUMA</v>
      </c>
    </row>
    <row r="95" spans="1:151" ht="399.95" customHeight="1" x14ac:dyDescent="0.2">
      <c r="A95" s="206" t="s">
        <v>1576</v>
      </c>
      <c r="B95" s="185" t="s">
        <v>1577</v>
      </c>
      <c r="C95" s="185" t="s">
        <v>1578</v>
      </c>
      <c r="D95" s="206" t="s">
        <v>1579</v>
      </c>
      <c r="E95" s="207" t="s">
        <v>38</v>
      </c>
      <c r="F95" s="185" t="s">
        <v>1584</v>
      </c>
      <c r="G95" s="207">
        <v>199</v>
      </c>
      <c r="H95" s="207" t="s">
        <v>1872</v>
      </c>
      <c r="I95" s="176" t="s">
        <v>1082</v>
      </c>
      <c r="J95" s="206" t="s">
        <v>35</v>
      </c>
      <c r="K95" s="207" t="s">
        <v>365</v>
      </c>
      <c r="L95" s="185" t="s">
        <v>1642</v>
      </c>
      <c r="M95" s="191" t="s">
        <v>1083</v>
      </c>
      <c r="N95" s="185" t="s">
        <v>1084</v>
      </c>
      <c r="O95" s="185" t="s">
        <v>1085</v>
      </c>
      <c r="P95" s="185" t="s">
        <v>1071</v>
      </c>
      <c r="Q95" s="185" t="s">
        <v>332</v>
      </c>
      <c r="R95" s="185" t="s">
        <v>359</v>
      </c>
      <c r="S95" s="185" t="s">
        <v>1639</v>
      </c>
      <c r="T95" s="185" t="s">
        <v>1072</v>
      </c>
      <c r="U95" s="208" t="s">
        <v>314</v>
      </c>
      <c r="V95" s="209">
        <v>0.4</v>
      </c>
      <c r="W95" s="208" t="s">
        <v>101</v>
      </c>
      <c r="X95" s="209">
        <v>0.6</v>
      </c>
      <c r="Y95" s="66" t="s">
        <v>84</v>
      </c>
      <c r="Z95" s="185" t="s">
        <v>1086</v>
      </c>
      <c r="AA95" s="208" t="s">
        <v>316</v>
      </c>
      <c r="AB95" s="213">
        <v>0.16799999999999998</v>
      </c>
      <c r="AC95" s="208" t="s">
        <v>121</v>
      </c>
      <c r="AD95" s="213">
        <v>0.25312499999999999</v>
      </c>
      <c r="AE95" s="66" t="s">
        <v>271</v>
      </c>
      <c r="AF95" s="185" t="s">
        <v>371</v>
      </c>
      <c r="AG95" s="206" t="s">
        <v>337</v>
      </c>
      <c r="AH95" s="185" t="s">
        <v>1973</v>
      </c>
      <c r="AI95" s="185" t="s">
        <v>1973</v>
      </c>
      <c r="AJ95" s="185" t="s">
        <v>1973</v>
      </c>
      <c r="AK95" s="185" t="s">
        <v>1973</v>
      </c>
      <c r="AL95" s="185" t="s">
        <v>1973</v>
      </c>
      <c r="AM95" s="185" t="s">
        <v>1973</v>
      </c>
      <c r="AN95" s="185" t="s">
        <v>1585</v>
      </c>
      <c r="AO95" s="185" t="s">
        <v>1586</v>
      </c>
      <c r="AP95" s="185" t="s">
        <v>1587</v>
      </c>
      <c r="AQ95" s="186">
        <v>43353</v>
      </c>
      <c r="AR95" s="187" t="s">
        <v>338</v>
      </c>
      <c r="AS95" s="188" t="s">
        <v>823</v>
      </c>
      <c r="AT95" s="189">
        <v>43601</v>
      </c>
      <c r="AU95" s="190" t="s">
        <v>338</v>
      </c>
      <c r="AV95" s="191" t="s">
        <v>1087</v>
      </c>
      <c r="AW95" s="189">
        <v>43896</v>
      </c>
      <c r="AX95" s="187" t="s">
        <v>344</v>
      </c>
      <c r="AY95" s="188" t="s">
        <v>1056</v>
      </c>
      <c r="AZ95" s="189">
        <v>44075</v>
      </c>
      <c r="BA95" s="190" t="s">
        <v>349</v>
      </c>
      <c r="BB95" s="191" t="s">
        <v>1088</v>
      </c>
      <c r="BC95" s="189">
        <v>44316</v>
      </c>
      <c r="BD95" s="187" t="s">
        <v>338</v>
      </c>
      <c r="BE95" s="188" t="s">
        <v>1089</v>
      </c>
      <c r="BF95" s="189">
        <v>44440</v>
      </c>
      <c r="BG95" s="190" t="s">
        <v>465</v>
      </c>
      <c r="BH95" s="191" t="s">
        <v>1090</v>
      </c>
      <c r="BI95" s="189">
        <v>44545</v>
      </c>
      <c r="BJ95" s="187" t="s">
        <v>338</v>
      </c>
      <c r="BK95" s="188" t="s">
        <v>1091</v>
      </c>
      <c r="BL95" s="189">
        <v>44904</v>
      </c>
      <c r="BM95" s="190" t="s">
        <v>349</v>
      </c>
      <c r="BN95" s="191" t="s">
        <v>1588</v>
      </c>
      <c r="BO95" s="189">
        <v>45182</v>
      </c>
      <c r="BP95" s="187" t="s">
        <v>1910</v>
      </c>
      <c r="BQ95" s="188" t="s">
        <v>2146</v>
      </c>
      <c r="BR95" s="189" t="s">
        <v>352</v>
      </c>
      <c r="BS95" s="190" t="s">
        <v>353</v>
      </c>
      <c r="BT95" s="191" t="s">
        <v>352</v>
      </c>
      <c r="BU95" s="189" t="s">
        <v>352</v>
      </c>
      <c r="BV95" s="187" t="s">
        <v>353</v>
      </c>
      <c r="BW95" s="188" t="s">
        <v>352</v>
      </c>
      <c r="BX95" s="189" t="s">
        <v>352</v>
      </c>
      <c r="BY95" s="190" t="s">
        <v>353</v>
      </c>
      <c r="BZ95" s="192" t="s">
        <v>352</v>
      </c>
      <c r="CA95" s="2">
        <f>COUNTBLANK(A95:BZ95)</f>
        <v>6</v>
      </c>
      <c r="CB95" s="51" t="s">
        <v>1774</v>
      </c>
      <c r="CC95" s="51" t="s">
        <v>1775</v>
      </c>
      <c r="CD95" s="51" t="s">
        <v>1664</v>
      </c>
      <c r="CE95" s="51" t="s">
        <v>1649</v>
      </c>
      <c r="CF95" s="51" t="s">
        <v>1647</v>
      </c>
      <c r="CG95" s="51" t="s">
        <v>1647</v>
      </c>
      <c r="CH95" s="51" t="s">
        <v>1670</v>
      </c>
      <c r="CI95" s="51" t="s">
        <v>1647</v>
      </c>
      <c r="CJ95" s="51" t="s">
        <v>1675</v>
      </c>
      <c r="CK95" s="51"/>
      <c r="CL95" s="51" t="s">
        <v>1675</v>
      </c>
      <c r="CM95" s="51" t="s">
        <v>1675</v>
      </c>
      <c r="CN95" s="51" t="s">
        <v>1675</v>
      </c>
      <c r="CO95" s="51" t="s">
        <v>1675</v>
      </c>
      <c r="CP95" s="51" t="s">
        <v>1675</v>
      </c>
      <c r="CQ95" s="51" t="s">
        <v>1675</v>
      </c>
      <c r="CR95" s="51" t="s">
        <v>1751</v>
      </c>
      <c r="CS95" s="51" t="s">
        <v>1675</v>
      </c>
      <c r="CT95" s="51" t="s">
        <v>1675</v>
      </c>
      <c r="CU95" s="51" t="s">
        <v>1675</v>
      </c>
      <c r="CV95" s="51" t="s">
        <v>1675</v>
      </c>
      <c r="CW95" s="51" t="s">
        <v>1675</v>
      </c>
      <c r="CX95" s="51" t="s">
        <v>1675</v>
      </c>
      <c r="CZ95" s="174" t="str">
        <f>J95</f>
        <v>Gestión de procesos</v>
      </c>
      <c r="DA95" s="276" t="str">
        <f>I95</f>
        <v>Posibilidad de afectación reputacional por bajo nivel de implementación de la Política Publica de Víctimas en el Distrito Capital , debido a deficiencias en el seguimiento a la implementación del Plan de Acción Distrital a través del SDARIV</v>
      </c>
      <c r="DB95" s="276"/>
      <c r="DC95" s="276"/>
      <c r="DD95" s="276"/>
      <c r="DE95" s="276"/>
      <c r="DF95" s="276"/>
      <c r="DG95" s="276"/>
      <c r="DH95" s="174" t="str">
        <f>Y95</f>
        <v>Moderado</v>
      </c>
      <c r="DI95" s="174" t="str">
        <f t="shared" si="14"/>
        <v>Bajo</v>
      </c>
      <c r="DK95" s="170" t="e">
        <f>SUM(LEN(#REF!)-LEN(SUBSTITUTE(#REF!,"- Preventivo","")))/LEN("- Preventivo")</f>
        <v>#REF!</v>
      </c>
      <c r="DL95" s="170" t="e">
        <f>SUMIFS($DK$12:$DK$99,$A$12:$A$99,A95)</f>
        <v>#REF!</v>
      </c>
      <c r="DM95" s="170" t="e">
        <f>SUM(LEN(#REF!)-LEN(SUBSTITUTE(#REF!,"- Detectivo","")))/LEN("- Detectivo")</f>
        <v>#REF!</v>
      </c>
      <c r="DN95" s="170" t="e">
        <f>SUMIFS($DM$12:$DM$99,$A$12:$A$99,A95)</f>
        <v>#REF!</v>
      </c>
      <c r="DO95" s="170" t="e">
        <f>SUM(LEN(#REF!)-LEN(SUBSTITUTE(#REF!,"- Correctivo","")))/LEN("- Correctivo")</f>
        <v>#REF!</v>
      </c>
      <c r="DP95" s="170" t="e">
        <f>SUMIFS($DO$12:$DO$99,$A$12:$A$99,A95)</f>
        <v>#REF!</v>
      </c>
      <c r="DQ95" s="170" t="e">
        <f t="shared" si="15"/>
        <v>#REF!</v>
      </c>
      <c r="DR95" s="170" t="e">
        <f>SUMIFS($DQ$12:$DQ$99,$A$12:$A$99,A95)</f>
        <v>#REF!</v>
      </c>
      <c r="DS95" s="170" t="e">
        <f>SUM(LEN(#REF!)-LEN(SUBSTITUTE(#REF!,"- Documentado","")))/LEN("- Documentado")</f>
        <v>#REF!</v>
      </c>
      <c r="DT95" s="170" t="e">
        <f>SUM(LEN(#REF!)-LEN(SUBSTITUTE(#REF!,"- Documentado","")))/LEN("- Documentado")</f>
        <v>#REF!</v>
      </c>
      <c r="DU95" s="170" t="e">
        <f>SUMIFS($DS$12:$DS$99,$A$12:$A$99,A95)+SUMIFS($DT$12:$DT$99,$A$12:$A$99,A95)</f>
        <v>#REF!</v>
      </c>
      <c r="DV95" s="170" t="e">
        <f>SUM(LEN(#REF!)-LEN(SUBSTITUTE(#REF!,"- Continua","")))/LEN("- Continua")</f>
        <v>#REF!</v>
      </c>
      <c r="DW95" s="170" t="e">
        <f>SUM(LEN(#REF!)-LEN(SUBSTITUTE(#REF!,"- Continua","")))/LEN("- Continua")</f>
        <v>#REF!</v>
      </c>
      <c r="DX95" s="170" t="e">
        <f>SUMIFS($DV$12:$DV$99,$A$12:$A$99,A95)+SUMIFS($DW$12:$DW$99,$A$12:$A$99,A95)</f>
        <v>#REF!</v>
      </c>
      <c r="DY95" s="170" t="e">
        <f>SUM(LEN(#REF!)-LEN(SUBSTITUTE(#REF!,"- Con registro","")))/LEN("- Con registro")</f>
        <v>#REF!</v>
      </c>
      <c r="DZ95" s="170" t="e">
        <f>SUM(LEN(#REF!)-LEN(SUBSTITUTE(#REF!,"- Con registro","")))/LEN("- Con registro")</f>
        <v>#REF!</v>
      </c>
      <c r="EA95" s="170" t="e">
        <f>SUMIFS($DY$12:$DY$99,$A$12:$A$99,A95)+SUMIFS($DZ$12:$DZ$99,$A$12:$A$99,A95)</f>
        <v>#REF!</v>
      </c>
      <c r="EB95" s="173" t="e">
        <f t="shared" si="16"/>
        <v>#REF!</v>
      </c>
      <c r="EC95" s="173" t="e">
        <f t="shared" si="17"/>
        <v>#REF!</v>
      </c>
      <c r="ED95" s="215" t="e">
        <f t="shared" si="18"/>
        <v>#REF!</v>
      </c>
      <c r="EE95" s="277" t="e">
        <f t="shared" si="19"/>
        <v>#REF!</v>
      </c>
      <c r="EF95" s="277"/>
      <c r="EG95" s="277"/>
      <c r="EH95" s="277"/>
      <c r="EI95" s="277"/>
      <c r="EJ95" s="277"/>
      <c r="EK95" s="277"/>
      <c r="EL95" s="277"/>
      <c r="EM95" s="277"/>
      <c r="EN95" s="277"/>
      <c r="EP95" s="201">
        <f t="shared" si="20"/>
        <v>45182</v>
      </c>
      <c r="EQ95" s="202">
        <f t="shared" si="21"/>
        <v>45267</v>
      </c>
      <c r="ER95" s="170" t="str">
        <f t="shared" si="22"/>
        <v>Riesgos</v>
      </c>
      <c r="ES95" s="170" t="str">
        <f>IF(ER95="","",CONCATENATE("ID_",G95,": ",I95))</f>
        <v>ID_199: Posibilidad de afectación reputacional por bajo nivel de implementación de la Política Publica de Víctimas en el Distrito Capital , debido a deficiencias en el seguimiento a la implementación del Plan de Acción Distrital a través del SDARIV</v>
      </c>
      <c r="ET95" s="170" t="str">
        <f>IF(ES95="","",CONCATENATE("Ajuste en ",VLOOKUP(EP95,AQ95:BZ95,(MATCH(EP95,AQ95:BZ95,10)+1))," en el Mapa de riesgos de ",A95))</f>
        <v>Ajuste en Establecimiento de controles en el Mapa de riesgos de Paz, Víctimas y Reconciliación</v>
      </c>
      <c r="EU95" s="170" t="str">
        <f>IF(ET95="","",CONCATENATE("Solicitud de cambio realizada y aprobada por la ",L95," a través del Aplicativo DARUMA"))</f>
        <v>Solicitud de cambio realizada y aprobada por la Oficina Alta Consejería de Paz, Víctimas y Reconciliación a través del Aplicativo DARUMA</v>
      </c>
    </row>
    <row r="96" spans="1:151" ht="399.95" customHeight="1" x14ac:dyDescent="0.2">
      <c r="A96" s="206" t="s">
        <v>1576</v>
      </c>
      <c r="B96" s="185" t="s">
        <v>1577</v>
      </c>
      <c r="C96" s="185" t="s">
        <v>1578</v>
      </c>
      <c r="D96" s="206" t="s">
        <v>1579</v>
      </c>
      <c r="E96" s="207" t="s">
        <v>38</v>
      </c>
      <c r="F96" s="185" t="s">
        <v>1589</v>
      </c>
      <c r="G96" s="207">
        <v>197</v>
      </c>
      <c r="H96" s="207" t="s">
        <v>1873</v>
      </c>
      <c r="I96" s="176" t="s">
        <v>1092</v>
      </c>
      <c r="J96" s="206" t="s">
        <v>63</v>
      </c>
      <c r="K96" s="207" t="s">
        <v>357</v>
      </c>
      <c r="L96" s="185" t="s">
        <v>1642</v>
      </c>
      <c r="M96" s="191" t="s">
        <v>1093</v>
      </c>
      <c r="N96" s="185" t="s">
        <v>1094</v>
      </c>
      <c r="O96" s="185" t="s">
        <v>1095</v>
      </c>
      <c r="P96" s="185" t="s">
        <v>1071</v>
      </c>
      <c r="Q96" s="185" t="s">
        <v>332</v>
      </c>
      <c r="R96" s="185" t="s">
        <v>359</v>
      </c>
      <c r="S96" s="185" t="s">
        <v>1639</v>
      </c>
      <c r="T96" s="185" t="s">
        <v>1072</v>
      </c>
      <c r="U96" s="208" t="s">
        <v>316</v>
      </c>
      <c r="V96" s="209">
        <v>0.2</v>
      </c>
      <c r="W96" s="208" t="s">
        <v>77</v>
      </c>
      <c r="X96" s="209">
        <v>0.8</v>
      </c>
      <c r="Y96" s="66" t="s">
        <v>272</v>
      </c>
      <c r="Z96" s="185" t="s">
        <v>518</v>
      </c>
      <c r="AA96" s="208" t="s">
        <v>316</v>
      </c>
      <c r="AB96" s="213">
        <v>2.4695999999999999E-2</v>
      </c>
      <c r="AC96" s="208" t="s">
        <v>77</v>
      </c>
      <c r="AD96" s="213">
        <v>0.8</v>
      </c>
      <c r="AE96" s="66" t="s">
        <v>272</v>
      </c>
      <c r="AF96" s="185" t="s">
        <v>519</v>
      </c>
      <c r="AG96" s="206" t="s">
        <v>363</v>
      </c>
      <c r="AH96" s="210" t="s">
        <v>2113</v>
      </c>
      <c r="AI96" s="210" t="s">
        <v>2070</v>
      </c>
      <c r="AJ96" s="210" t="s">
        <v>2071</v>
      </c>
      <c r="AK96" s="210" t="s">
        <v>2072</v>
      </c>
      <c r="AL96" s="210" t="s">
        <v>1992</v>
      </c>
      <c r="AM96" s="210" t="s">
        <v>2073</v>
      </c>
      <c r="AN96" s="185" t="s">
        <v>1590</v>
      </c>
      <c r="AO96" s="185" t="s">
        <v>1591</v>
      </c>
      <c r="AP96" s="185" t="s">
        <v>1592</v>
      </c>
      <c r="AQ96" s="186">
        <v>43496</v>
      </c>
      <c r="AR96" s="187" t="s">
        <v>338</v>
      </c>
      <c r="AS96" s="188" t="s">
        <v>823</v>
      </c>
      <c r="AT96" s="189">
        <v>43599</v>
      </c>
      <c r="AU96" s="190" t="s">
        <v>338</v>
      </c>
      <c r="AV96" s="191" t="s">
        <v>1096</v>
      </c>
      <c r="AW96" s="189">
        <v>43759</v>
      </c>
      <c r="AX96" s="187" t="s">
        <v>575</v>
      </c>
      <c r="AY96" s="188" t="s">
        <v>1097</v>
      </c>
      <c r="AZ96" s="189">
        <v>43896</v>
      </c>
      <c r="BA96" s="190" t="s">
        <v>574</v>
      </c>
      <c r="BB96" s="191" t="s">
        <v>1098</v>
      </c>
      <c r="BC96" s="189">
        <v>44075</v>
      </c>
      <c r="BD96" s="187" t="s">
        <v>346</v>
      </c>
      <c r="BE96" s="188" t="s">
        <v>1078</v>
      </c>
      <c r="BF96" s="189">
        <v>44168</v>
      </c>
      <c r="BG96" s="190" t="s">
        <v>465</v>
      </c>
      <c r="BH96" s="191" t="s">
        <v>851</v>
      </c>
      <c r="BI96" s="189">
        <v>44246</v>
      </c>
      <c r="BJ96" s="187" t="s">
        <v>1009</v>
      </c>
      <c r="BK96" s="188" t="s">
        <v>1099</v>
      </c>
      <c r="BL96" s="189">
        <v>44545</v>
      </c>
      <c r="BM96" s="190" t="s">
        <v>338</v>
      </c>
      <c r="BN96" s="191" t="s">
        <v>1100</v>
      </c>
      <c r="BO96" s="189">
        <v>44904</v>
      </c>
      <c r="BP96" s="187" t="s">
        <v>389</v>
      </c>
      <c r="BQ96" s="188" t="s">
        <v>1593</v>
      </c>
      <c r="BR96" s="189" t="s">
        <v>352</v>
      </c>
      <c r="BS96" s="190" t="s">
        <v>353</v>
      </c>
      <c r="BT96" s="191" t="s">
        <v>352</v>
      </c>
      <c r="BU96" s="189" t="s">
        <v>352</v>
      </c>
      <c r="BV96" s="187" t="s">
        <v>353</v>
      </c>
      <c r="BW96" s="188" t="s">
        <v>352</v>
      </c>
      <c r="BX96" s="189" t="s">
        <v>352</v>
      </c>
      <c r="BY96" s="190" t="s">
        <v>353</v>
      </c>
      <c r="BZ96" s="192" t="s">
        <v>352</v>
      </c>
      <c r="CA96" s="2">
        <f>COUNTBLANK(A96:BZ96)</f>
        <v>6</v>
      </c>
      <c r="CB96" s="51" t="s">
        <v>1774</v>
      </c>
      <c r="CC96" s="51" t="s">
        <v>1775</v>
      </c>
      <c r="CD96" s="51" t="s">
        <v>1664</v>
      </c>
      <c r="CE96" s="51" t="s">
        <v>1649</v>
      </c>
      <c r="CF96" s="51" t="s">
        <v>1647</v>
      </c>
      <c r="CG96" s="51" t="s">
        <v>1647</v>
      </c>
      <c r="CH96" s="51" t="s">
        <v>1670</v>
      </c>
      <c r="CI96" s="51" t="s">
        <v>1647</v>
      </c>
      <c r="CJ96" s="51" t="s">
        <v>1675</v>
      </c>
      <c r="CK96" s="51"/>
      <c r="CL96" s="51" t="s">
        <v>1675</v>
      </c>
      <c r="CM96" s="51" t="s">
        <v>1690</v>
      </c>
      <c r="CN96" s="51" t="s">
        <v>1675</v>
      </c>
      <c r="CO96" s="51" t="s">
        <v>1675</v>
      </c>
      <c r="CP96" s="51" t="s">
        <v>1675</v>
      </c>
      <c r="CQ96" s="51" t="s">
        <v>1675</v>
      </c>
      <c r="CR96" s="51" t="s">
        <v>1752</v>
      </c>
      <c r="CS96" s="51" t="s">
        <v>1675</v>
      </c>
      <c r="CT96" s="51" t="s">
        <v>1675</v>
      </c>
      <c r="CU96" s="51" t="s">
        <v>1675</v>
      </c>
      <c r="CV96" s="51" t="s">
        <v>1675</v>
      </c>
      <c r="CW96" s="51" t="s">
        <v>1675</v>
      </c>
      <c r="CX96" s="51" t="s">
        <v>1675</v>
      </c>
      <c r="CZ96" s="174" t="str">
        <f>J96</f>
        <v>Corrupción</v>
      </c>
      <c r="DA96" s="276" t="str">
        <f>I96</f>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DB96" s="276"/>
      <c r="DC96" s="276"/>
      <c r="DD96" s="276"/>
      <c r="DE96" s="276"/>
      <c r="DF96" s="276"/>
      <c r="DG96" s="276"/>
      <c r="DH96" s="174" t="str">
        <f>Y96</f>
        <v>Alto</v>
      </c>
      <c r="DI96" s="174" t="str">
        <f t="shared" si="14"/>
        <v>Alto</v>
      </c>
      <c r="DK96" s="170" t="e">
        <f>SUM(LEN(#REF!)-LEN(SUBSTITUTE(#REF!,"- Preventivo","")))/LEN("- Preventivo")</f>
        <v>#REF!</v>
      </c>
      <c r="DL96" s="170" t="e">
        <f>SUMIFS($DK$12:$DK$99,$A$12:$A$99,A96)</f>
        <v>#REF!</v>
      </c>
      <c r="DM96" s="170" t="e">
        <f>SUM(LEN(#REF!)-LEN(SUBSTITUTE(#REF!,"- Detectivo","")))/LEN("- Detectivo")</f>
        <v>#REF!</v>
      </c>
      <c r="DN96" s="170" t="e">
        <f>SUMIFS($DM$12:$DM$99,$A$12:$A$99,A96)</f>
        <v>#REF!</v>
      </c>
      <c r="DO96" s="170" t="e">
        <f>SUM(LEN(#REF!)-LEN(SUBSTITUTE(#REF!,"- Correctivo","")))/LEN("- Correctivo")</f>
        <v>#REF!</v>
      </c>
      <c r="DP96" s="170" t="e">
        <f>SUMIFS($DO$12:$DO$99,$A$12:$A$99,A96)</f>
        <v>#REF!</v>
      </c>
      <c r="DQ96" s="170" t="e">
        <f t="shared" si="15"/>
        <v>#REF!</v>
      </c>
      <c r="DR96" s="170" t="e">
        <f>SUMIFS($DQ$12:$DQ$99,$A$12:$A$99,A96)</f>
        <v>#REF!</v>
      </c>
      <c r="DS96" s="170" t="e">
        <f>SUM(LEN(#REF!)-LEN(SUBSTITUTE(#REF!,"- Documentado","")))/LEN("- Documentado")</f>
        <v>#REF!</v>
      </c>
      <c r="DT96" s="170" t="e">
        <f>SUM(LEN(#REF!)-LEN(SUBSTITUTE(#REF!,"- Documentado","")))/LEN("- Documentado")</f>
        <v>#REF!</v>
      </c>
      <c r="DU96" s="170" t="e">
        <f>SUMIFS($DS$12:$DS$99,$A$12:$A$99,A96)+SUMIFS($DT$12:$DT$99,$A$12:$A$99,A96)</f>
        <v>#REF!</v>
      </c>
      <c r="DV96" s="170" t="e">
        <f>SUM(LEN(#REF!)-LEN(SUBSTITUTE(#REF!,"- Continua","")))/LEN("- Continua")</f>
        <v>#REF!</v>
      </c>
      <c r="DW96" s="170" t="e">
        <f>SUM(LEN(#REF!)-LEN(SUBSTITUTE(#REF!,"- Continua","")))/LEN("- Continua")</f>
        <v>#REF!</v>
      </c>
      <c r="DX96" s="170" t="e">
        <f>SUMIFS($DV$12:$DV$99,$A$12:$A$99,A96)+SUMIFS($DW$12:$DW$99,$A$12:$A$99,A96)</f>
        <v>#REF!</v>
      </c>
      <c r="DY96" s="170" t="e">
        <f>SUM(LEN(#REF!)-LEN(SUBSTITUTE(#REF!,"- Con registro","")))/LEN("- Con registro")</f>
        <v>#REF!</v>
      </c>
      <c r="DZ96" s="170" t="e">
        <f>SUM(LEN(#REF!)-LEN(SUBSTITUTE(#REF!,"- Con registro","")))/LEN("- Con registro")</f>
        <v>#REF!</v>
      </c>
      <c r="EA96" s="170" t="e">
        <f>SUMIFS($DY$12:$DY$99,$A$12:$A$99,A96)+SUMIFS($DZ$12:$DZ$99,$A$12:$A$99,A96)</f>
        <v>#REF!</v>
      </c>
      <c r="EB96" s="173" t="e">
        <f t="shared" si="16"/>
        <v>#REF!</v>
      </c>
      <c r="EC96" s="173" t="e">
        <f t="shared" si="17"/>
        <v>#REF!</v>
      </c>
      <c r="ED96" s="215" t="e">
        <f t="shared" si="18"/>
        <v>#REF!</v>
      </c>
      <c r="EE96" s="277" t="e">
        <f t="shared" si="19"/>
        <v>#REF!</v>
      </c>
      <c r="EF96" s="277"/>
      <c r="EG96" s="277"/>
      <c r="EH96" s="277"/>
      <c r="EI96" s="277"/>
      <c r="EJ96" s="277"/>
      <c r="EK96" s="277"/>
      <c r="EL96" s="277"/>
      <c r="EM96" s="277"/>
      <c r="EN96" s="277"/>
      <c r="EP96" s="201" t="str">
        <f t="shared" si="20"/>
        <v/>
      </c>
      <c r="EQ96" s="202" t="str">
        <f t="shared" si="21"/>
        <v/>
      </c>
      <c r="ER96" s="170" t="str">
        <f t="shared" si="22"/>
        <v/>
      </c>
      <c r="ES96" s="170" t="str">
        <f>IF(ER96="","",CONCATENATE("ID_",G96,": ",I96))</f>
        <v/>
      </c>
      <c r="ET96" s="170" t="str">
        <f>IF(ES96="","",CONCATENATE("Ajuste en ",VLOOKUP(EP96,AQ96:BZ96,(MATCH(EP96,AQ96:BZ96,10)+1))," en el Mapa de riesgos de ",A96))</f>
        <v/>
      </c>
      <c r="EU96" s="170" t="str">
        <f>IF(ET96="","",CONCATENATE("Solicitud de cambio realizada y aprobada por la ",L96," a través del Aplicativo DARUMA"))</f>
        <v/>
      </c>
    </row>
    <row r="97" spans="1:151" ht="399.95" customHeight="1" x14ac:dyDescent="0.2">
      <c r="A97" s="206" t="s">
        <v>1665</v>
      </c>
      <c r="B97" s="185" t="s">
        <v>1101</v>
      </c>
      <c r="C97" s="185" t="s">
        <v>1102</v>
      </c>
      <c r="D97" s="206" t="s">
        <v>1103</v>
      </c>
      <c r="E97" s="207" t="s">
        <v>1104</v>
      </c>
      <c r="F97" s="185" t="s">
        <v>2127</v>
      </c>
      <c r="G97" s="207">
        <v>200</v>
      </c>
      <c r="H97" s="207" t="s">
        <v>1874</v>
      </c>
      <c r="I97" s="176" t="s">
        <v>1105</v>
      </c>
      <c r="J97" s="206" t="s">
        <v>282</v>
      </c>
      <c r="K97" s="207" t="s">
        <v>1106</v>
      </c>
      <c r="L97" s="185" t="s">
        <v>284</v>
      </c>
      <c r="M97" s="212" t="s">
        <v>1107</v>
      </c>
      <c r="N97" s="185" t="s">
        <v>1108</v>
      </c>
      <c r="O97" s="185" t="s">
        <v>1109</v>
      </c>
      <c r="P97" s="185" t="s">
        <v>1110</v>
      </c>
      <c r="Q97" s="185" t="s">
        <v>332</v>
      </c>
      <c r="R97" s="185" t="s">
        <v>614</v>
      </c>
      <c r="S97" s="185" t="s">
        <v>1639</v>
      </c>
      <c r="T97" s="185" t="s">
        <v>615</v>
      </c>
      <c r="U97" s="208" t="s">
        <v>317</v>
      </c>
      <c r="V97" s="209">
        <v>0.6</v>
      </c>
      <c r="W97" s="208" t="s">
        <v>101</v>
      </c>
      <c r="X97" s="209">
        <v>0.6</v>
      </c>
      <c r="Y97" s="66" t="s">
        <v>84</v>
      </c>
      <c r="Z97" s="185" t="s">
        <v>1111</v>
      </c>
      <c r="AA97" s="208" t="s">
        <v>316</v>
      </c>
      <c r="AB97" s="213">
        <v>0.1512</v>
      </c>
      <c r="AC97" s="208" t="s">
        <v>121</v>
      </c>
      <c r="AD97" s="213">
        <v>0.33749999999999997</v>
      </c>
      <c r="AE97" s="66" t="s">
        <v>271</v>
      </c>
      <c r="AF97" s="185" t="s">
        <v>1112</v>
      </c>
      <c r="AG97" s="206" t="s">
        <v>337</v>
      </c>
      <c r="AH97" s="185" t="s">
        <v>1973</v>
      </c>
      <c r="AI97" s="185" t="s">
        <v>1973</v>
      </c>
      <c r="AJ97" s="185" t="s">
        <v>1973</v>
      </c>
      <c r="AK97" s="185" t="s">
        <v>1973</v>
      </c>
      <c r="AL97" s="185" t="s">
        <v>1973</v>
      </c>
      <c r="AM97" s="185" t="s">
        <v>1973</v>
      </c>
      <c r="AN97" s="185" t="s">
        <v>1113</v>
      </c>
      <c r="AO97" s="185" t="s">
        <v>1114</v>
      </c>
      <c r="AP97" s="185" t="s">
        <v>1115</v>
      </c>
      <c r="AQ97" s="186">
        <v>44321</v>
      </c>
      <c r="AR97" s="187" t="s">
        <v>338</v>
      </c>
      <c r="AS97" s="188" t="s">
        <v>1116</v>
      </c>
      <c r="AT97" s="189">
        <v>44545</v>
      </c>
      <c r="AU97" s="190" t="s">
        <v>338</v>
      </c>
      <c r="AV97" s="191" t="s">
        <v>1117</v>
      </c>
      <c r="AW97" s="189">
        <v>44897</v>
      </c>
      <c r="AX97" s="187" t="s">
        <v>346</v>
      </c>
      <c r="AY97" s="188" t="s">
        <v>1594</v>
      </c>
      <c r="AZ97" s="189">
        <v>45111</v>
      </c>
      <c r="BA97" s="190" t="s">
        <v>1937</v>
      </c>
      <c r="BB97" s="191" t="s">
        <v>2126</v>
      </c>
      <c r="BC97" s="189" t="s">
        <v>352</v>
      </c>
      <c r="BD97" s="187" t="s">
        <v>353</v>
      </c>
      <c r="BE97" s="188" t="s">
        <v>352</v>
      </c>
      <c r="BF97" s="189" t="s">
        <v>352</v>
      </c>
      <c r="BG97" s="190" t="s">
        <v>353</v>
      </c>
      <c r="BH97" s="191" t="s">
        <v>352</v>
      </c>
      <c r="BI97" s="189" t="s">
        <v>352</v>
      </c>
      <c r="BJ97" s="187" t="s">
        <v>353</v>
      </c>
      <c r="BK97" s="188" t="s">
        <v>352</v>
      </c>
      <c r="BL97" s="189" t="s">
        <v>352</v>
      </c>
      <c r="BM97" s="190" t="s">
        <v>353</v>
      </c>
      <c r="BN97" s="191" t="s">
        <v>352</v>
      </c>
      <c r="BO97" s="189" t="s">
        <v>352</v>
      </c>
      <c r="BP97" s="187" t="s">
        <v>353</v>
      </c>
      <c r="BQ97" s="188" t="s">
        <v>352</v>
      </c>
      <c r="BR97" s="189" t="s">
        <v>352</v>
      </c>
      <c r="BS97" s="190" t="s">
        <v>353</v>
      </c>
      <c r="BT97" s="191" t="s">
        <v>352</v>
      </c>
      <c r="BU97" s="189" t="s">
        <v>352</v>
      </c>
      <c r="BV97" s="187" t="s">
        <v>353</v>
      </c>
      <c r="BW97" s="188" t="s">
        <v>352</v>
      </c>
      <c r="BX97" s="189" t="s">
        <v>352</v>
      </c>
      <c r="BY97" s="190" t="s">
        <v>353</v>
      </c>
      <c r="BZ97" s="192" t="s">
        <v>352</v>
      </c>
      <c r="CA97" s="2">
        <f>COUNTBLANK(A97:BZ97)</f>
        <v>16</v>
      </c>
      <c r="CB97" s="51" t="s">
        <v>1787</v>
      </c>
      <c r="CC97" s="51" t="s">
        <v>1788</v>
      </c>
      <c r="CD97" s="51" t="s">
        <v>1666</v>
      </c>
      <c r="CE97" s="51" t="s">
        <v>1649</v>
      </c>
      <c r="CF97" s="51" t="s">
        <v>1647</v>
      </c>
      <c r="CG97" s="51" t="s">
        <v>1647</v>
      </c>
      <c r="CH97" s="51" t="s">
        <v>1671</v>
      </c>
      <c r="CI97" s="51" t="s">
        <v>1647</v>
      </c>
      <c r="CJ97" s="51" t="s">
        <v>1675</v>
      </c>
      <c r="CK97" s="51"/>
      <c r="CL97" s="51" t="s">
        <v>1675</v>
      </c>
      <c r="CM97" s="51" t="s">
        <v>1675</v>
      </c>
      <c r="CN97" s="51" t="s">
        <v>1675</v>
      </c>
      <c r="CO97" s="51" t="s">
        <v>1675</v>
      </c>
      <c r="CP97" s="51" t="s">
        <v>1675</v>
      </c>
      <c r="CQ97" s="51" t="s">
        <v>1675</v>
      </c>
      <c r="CR97" s="51" t="s">
        <v>1753</v>
      </c>
      <c r="CS97" s="51" t="s">
        <v>1675</v>
      </c>
      <c r="CT97" s="51" t="s">
        <v>1675</v>
      </c>
      <c r="CU97" s="51" t="s">
        <v>1675</v>
      </c>
      <c r="CV97" s="51" t="s">
        <v>1675</v>
      </c>
      <c r="CW97" s="51" t="s">
        <v>1675</v>
      </c>
      <c r="CX97" s="51" t="s">
        <v>1675</v>
      </c>
      <c r="CZ97" s="174" t="str">
        <f>J97</f>
        <v>Proyecto de inversión</v>
      </c>
      <c r="DA97" s="276" t="str">
        <f>I97</f>
        <v>Posibilidad de afectación reputacional por pérdida de la credibilidad ante las entidades y organismos distritales, debido a  fallas al estructurar, articular y orientar la implementación de estrategias</v>
      </c>
      <c r="DB97" s="276"/>
      <c r="DC97" s="276"/>
      <c r="DD97" s="276"/>
      <c r="DE97" s="276"/>
      <c r="DF97" s="276"/>
      <c r="DG97" s="276"/>
      <c r="DH97" s="174" t="str">
        <f>Y97</f>
        <v>Moderado</v>
      </c>
      <c r="DI97" s="174" t="str">
        <f t="shared" si="14"/>
        <v>Bajo</v>
      </c>
      <c r="DK97" s="170" t="e">
        <f>SUM(LEN(#REF!)-LEN(SUBSTITUTE(#REF!,"- Preventivo","")))/LEN("- Preventivo")</f>
        <v>#REF!</v>
      </c>
      <c r="DL97" s="170" t="e">
        <f>SUMIFS($DK$12:$DK$99,$A$12:$A$99,A97)</f>
        <v>#REF!</v>
      </c>
      <c r="DM97" s="170" t="e">
        <f>SUM(LEN(#REF!)-LEN(SUBSTITUTE(#REF!,"- Detectivo","")))/LEN("- Detectivo")</f>
        <v>#REF!</v>
      </c>
      <c r="DN97" s="170" t="e">
        <f>SUMIFS($DM$12:$DM$99,$A$12:$A$99,A97)</f>
        <v>#REF!</v>
      </c>
      <c r="DO97" s="170" t="e">
        <f>SUM(LEN(#REF!)-LEN(SUBSTITUTE(#REF!,"- Correctivo","")))/LEN("- Correctivo")</f>
        <v>#REF!</v>
      </c>
      <c r="DP97" s="170" t="e">
        <f>SUMIFS($DO$12:$DO$99,$A$12:$A$99,A97)</f>
        <v>#REF!</v>
      </c>
      <c r="DQ97" s="170" t="e">
        <f t="shared" si="15"/>
        <v>#REF!</v>
      </c>
      <c r="DR97" s="170" t="e">
        <f>SUMIFS($DQ$12:$DQ$99,$A$12:$A$99,A97)</f>
        <v>#REF!</v>
      </c>
      <c r="DS97" s="170" t="e">
        <f>SUM(LEN(#REF!)-LEN(SUBSTITUTE(#REF!,"- Documentado","")))/LEN("- Documentado")</f>
        <v>#REF!</v>
      </c>
      <c r="DT97" s="170" t="e">
        <f>SUM(LEN(#REF!)-LEN(SUBSTITUTE(#REF!,"- Documentado","")))/LEN("- Documentado")</f>
        <v>#REF!</v>
      </c>
      <c r="DU97" s="170" t="e">
        <f>SUMIFS($DS$12:$DS$99,$A$12:$A$99,A97)+SUMIFS($DT$12:$DT$99,$A$12:$A$99,A97)</f>
        <v>#REF!</v>
      </c>
      <c r="DV97" s="170" t="e">
        <f>SUM(LEN(#REF!)-LEN(SUBSTITUTE(#REF!,"- Continua","")))/LEN("- Continua")</f>
        <v>#REF!</v>
      </c>
      <c r="DW97" s="170" t="e">
        <f>SUM(LEN(#REF!)-LEN(SUBSTITUTE(#REF!,"- Continua","")))/LEN("- Continua")</f>
        <v>#REF!</v>
      </c>
      <c r="DX97" s="170" t="e">
        <f>SUMIFS($DV$12:$DV$99,$A$12:$A$99,A97)+SUMIFS($DW$12:$DW$99,$A$12:$A$99,A97)</f>
        <v>#REF!</v>
      </c>
      <c r="DY97" s="170" t="e">
        <f>SUM(LEN(#REF!)-LEN(SUBSTITUTE(#REF!,"- Con registro","")))/LEN("- Con registro")</f>
        <v>#REF!</v>
      </c>
      <c r="DZ97" s="170" t="e">
        <f>SUM(LEN(#REF!)-LEN(SUBSTITUTE(#REF!,"- Con registro","")))/LEN("- Con registro")</f>
        <v>#REF!</v>
      </c>
      <c r="EA97" s="170" t="e">
        <f>SUMIFS($DY$12:$DY$99,$A$12:$A$99,A97)+SUMIFS($DZ$12:$DZ$99,$A$12:$A$99,A97)</f>
        <v>#REF!</v>
      </c>
      <c r="EB97" s="173" t="e">
        <f t="shared" si="16"/>
        <v>#REF!</v>
      </c>
      <c r="EC97" s="173" t="e">
        <f t="shared" si="17"/>
        <v>#REF!</v>
      </c>
      <c r="ED97" s="215" t="e">
        <f t="shared" si="18"/>
        <v>#REF!</v>
      </c>
      <c r="EE97" s="277" t="e">
        <f t="shared" si="19"/>
        <v>#REF!</v>
      </c>
      <c r="EF97" s="277"/>
      <c r="EG97" s="277"/>
      <c r="EH97" s="277"/>
      <c r="EI97" s="277"/>
      <c r="EJ97" s="277"/>
      <c r="EK97" s="277"/>
      <c r="EL97" s="277"/>
      <c r="EM97" s="277"/>
      <c r="EN97" s="277"/>
      <c r="EP97" s="201">
        <f t="shared" si="20"/>
        <v>45111</v>
      </c>
      <c r="EQ97" s="202">
        <f t="shared" si="21"/>
        <v>45267</v>
      </c>
      <c r="ER97" s="170" t="str">
        <f t="shared" si="22"/>
        <v>Riesgos</v>
      </c>
      <c r="ES97" s="170" t="str">
        <f>IF(ER97="","",CONCATENATE("ID_",G97,": ",I97))</f>
        <v>ID_200: Posibilidad de afectación reputacional por pérdida de la credibilidad ante las entidades y organismos distritales, debido a  fallas al estructurar, articular y orientar la implementación de estrategias</v>
      </c>
      <c r="ET97" s="170" t="str">
        <f>IF(ES97="","",CONCATENATE("Ajuste en ",VLOOKUP(EP97,AQ97:BZ97,(MATCH(EP97,AQ97:BZ97,10)+1))," en el Mapa de riesgos de ",A97))</f>
        <v>Ajuste en Identificación del riesgo en el Mapa de riesgos de 7868 Desarrollo Institucional para una Gestión Pública Eficiente</v>
      </c>
      <c r="EU97" s="170" t="str">
        <f>IF(ET97="","",CONCATENATE("Solicitud de cambio realizada y aprobada por la ",L97," a través del Aplicativo DARUMA"))</f>
        <v>Solicitud de cambio realizada y aprobada por la Subsecretaría Distrital de Fortalecimiento Institucional a través del Aplicativo DARUMA</v>
      </c>
    </row>
    <row r="98" spans="1:151" ht="399.95" customHeight="1" x14ac:dyDescent="0.2">
      <c r="A98" s="206" t="s">
        <v>1665</v>
      </c>
      <c r="B98" s="185" t="s">
        <v>1101</v>
      </c>
      <c r="C98" s="185" t="s">
        <v>1102</v>
      </c>
      <c r="D98" s="206" t="s">
        <v>1103</v>
      </c>
      <c r="E98" s="207" t="s">
        <v>1104</v>
      </c>
      <c r="F98" s="185" t="s">
        <v>2128</v>
      </c>
      <c r="G98" s="207">
        <v>201</v>
      </c>
      <c r="H98" s="207" t="s">
        <v>1875</v>
      </c>
      <c r="I98" s="176" t="s">
        <v>1118</v>
      </c>
      <c r="J98" s="206" t="s">
        <v>282</v>
      </c>
      <c r="K98" s="207" t="s">
        <v>1106</v>
      </c>
      <c r="L98" s="185" t="s">
        <v>284</v>
      </c>
      <c r="M98" s="212" t="s">
        <v>1119</v>
      </c>
      <c r="N98" s="185" t="s">
        <v>1120</v>
      </c>
      <c r="O98" s="185" t="s">
        <v>1121</v>
      </c>
      <c r="P98" s="185" t="s">
        <v>1110</v>
      </c>
      <c r="Q98" s="185" t="s">
        <v>332</v>
      </c>
      <c r="R98" s="185" t="s">
        <v>614</v>
      </c>
      <c r="S98" s="185" t="s">
        <v>1639</v>
      </c>
      <c r="T98" s="185" t="s">
        <v>615</v>
      </c>
      <c r="U98" s="208" t="s">
        <v>317</v>
      </c>
      <c r="V98" s="209">
        <v>0.6</v>
      </c>
      <c r="W98" s="208" t="s">
        <v>101</v>
      </c>
      <c r="X98" s="209">
        <v>0.6</v>
      </c>
      <c r="Y98" s="66" t="s">
        <v>84</v>
      </c>
      <c r="Z98" s="185" t="s">
        <v>1122</v>
      </c>
      <c r="AA98" s="208" t="s">
        <v>316</v>
      </c>
      <c r="AB98" s="213">
        <v>9.0719999999999995E-2</v>
      </c>
      <c r="AC98" s="208" t="s">
        <v>121</v>
      </c>
      <c r="AD98" s="213">
        <v>0.33749999999999997</v>
      </c>
      <c r="AE98" s="66" t="s">
        <v>271</v>
      </c>
      <c r="AF98" s="185" t="s">
        <v>1123</v>
      </c>
      <c r="AG98" s="206" t="s">
        <v>337</v>
      </c>
      <c r="AH98" s="185" t="s">
        <v>1973</v>
      </c>
      <c r="AI98" s="185" t="s">
        <v>1973</v>
      </c>
      <c r="AJ98" s="185" t="s">
        <v>1973</v>
      </c>
      <c r="AK98" s="185" t="s">
        <v>1973</v>
      </c>
      <c r="AL98" s="185" t="s">
        <v>1973</v>
      </c>
      <c r="AM98" s="185" t="s">
        <v>1973</v>
      </c>
      <c r="AN98" s="185" t="s">
        <v>1124</v>
      </c>
      <c r="AO98" s="185" t="s">
        <v>1114</v>
      </c>
      <c r="AP98" s="185" t="s">
        <v>1125</v>
      </c>
      <c r="AQ98" s="186">
        <v>44321</v>
      </c>
      <c r="AR98" s="187" t="s">
        <v>338</v>
      </c>
      <c r="AS98" s="188" t="s">
        <v>1116</v>
      </c>
      <c r="AT98" s="189">
        <v>44545</v>
      </c>
      <c r="AU98" s="190" t="s">
        <v>338</v>
      </c>
      <c r="AV98" s="191" t="s">
        <v>1117</v>
      </c>
      <c r="AW98" s="189">
        <v>44897</v>
      </c>
      <c r="AX98" s="187" t="s">
        <v>346</v>
      </c>
      <c r="AY98" s="188" t="s">
        <v>1594</v>
      </c>
      <c r="AZ98" s="189">
        <v>45111</v>
      </c>
      <c r="BA98" s="190" t="s">
        <v>1937</v>
      </c>
      <c r="BB98" s="191" t="s">
        <v>2129</v>
      </c>
      <c r="BC98" s="189" t="s">
        <v>352</v>
      </c>
      <c r="BD98" s="187" t="s">
        <v>353</v>
      </c>
      <c r="BE98" s="188" t="s">
        <v>352</v>
      </c>
      <c r="BF98" s="189" t="s">
        <v>352</v>
      </c>
      <c r="BG98" s="190" t="s">
        <v>353</v>
      </c>
      <c r="BH98" s="191" t="s">
        <v>352</v>
      </c>
      <c r="BI98" s="189" t="s">
        <v>352</v>
      </c>
      <c r="BJ98" s="187" t="s">
        <v>353</v>
      </c>
      <c r="BK98" s="188" t="s">
        <v>352</v>
      </c>
      <c r="BL98" s="189" t="s">
        <v>352</v>
      </c>
      <c r="BM98" s="190" t="s">
        <v>353</v>
      </c>
      <c r="BN98" s="191" t="s">
        <v>352</v>
      </c>
      <c r="BO98" s="189" t="s">
        <v>352</v>
      </c>
      <c r="BP98" s="187" t="s">
        <v>353</v>
      </c>
      <c r="BQ98" s="188" t="s">
        <v>352</v>
      </c>
      <c r="BR98" s="189" t="s">
        <v>352</v>
      </c>
      <c r="BS98" s="190" t="s">
        <v>353</v>
      </c>
      <c r="BT98" s="191" t="s">
        <v>352</v>
      </c>
      <c r="BU98" s="189" t="s">
        <v>352</v>
      </c>
      <c r="BV98" s="187" t="s">
        <v>353</v>
      </c>
      <c r="BW98" s="188" t="s">
        <v>352</v>
      </c>
      <c r="BX98" s="189" t="s">
        <v>352</v>
      </c>
      <c r="BY98" s="190" t="s">
        <v>353</v>
      </c>
      <c r="BZ98" s="192" t="s">
        <v>352</v>
      </c>
      <c r="CA98" s="2">
        <f>COUNTBLANK(A98:BZ98)</f>
        <v>16</v>
      </c>
      <c r="CB98" s="51" t="s">
        <v>1787</v>
      </c>
      <c r="CC98" s="51" t="s">
        <v>1788</v>
      </c>
      <c r="CD98" s="51" t="s">
        <v>1666</v>
      </c>
      <c r="CE98" s="51" t="s">
        <v>1649</v>
      </c>
      <c r="CF98" s="51" t="s">
        <v>1647</v>
      </c>
      <c r="CG98" s="51" t="s">
        <v>1647</v>
      </c>
      <c r="CH98" s="51" t="s">
        <v>1671</v>
      </c>
      <c r="CI98" s="51" t="s">
        <v>1647</v>
      </c>
      <c r="CJ98" s="51" t="s">
        <v>1675</v>
      </c>
      <c r="CK98" s="51"/>
      <c r="CL98" s="51" t="s">
        <v>1675</v>
      </c>
      <c r="CM98" s="51" t="s">
        <v>1675</v>
      </c>
      <c r="CN98" s="51" t="s">
        <v>1675</v>
      </c>
      <c r="CO98" s="51" t="s">
        <v>1675</v>
      </c>
      <c r="CP98" s="51" t="s">
        <v>1675</v>
      </c>
      <c r="CQ98" s="51" t="s">
        <v>1675</v>
      </c>
      <c r="CR98" s="51" t="s">
        <v>1753</v>
      </c>
      <c r="CS98" s="51" t="s">
        <v>1675</v>
      </c>
      <c r="CT98" s="51" t="s">
        <v>1675</v>
      </c>
      <c r="CU98" s="51" t="s">
        <v>1675</v>
      </c>
      <c r="CV98" s="51" t="s">
        <v>1675</v>
      </c>
      <c r="CW98" s="51" t="s">
        <v>1675</v>
      </c>
      <c r="CX98" s="51" t="s">
        <v>1675</v>
      </c>
      <c r="CZ98" s="174" t="str">
        <f>J98</f>
        <v>Proyecto de inversión</v>
      </c>
      <c r="DA98" s="276" t="str">
        <f>I98</f>
        <v xml:space="preserve">Posibilidad de afectación reputacional por perdida de  confianza de las entidades distritales, debido a que los productos y servicios  del proyecto  generen impactos  adversos en la gestión  para  las entidades </v>
      </c>
      <c r="DB98" s="276"/>
      <c r="DC98" s="276"/>
      <c r="DD98" s="276"/>
      <c r="DE98" s="276"/>
      <c r="DF98" s="276"/>
      <c r="DG98" s="276"/>
      <c r="DH98" s="174" t="str">
        <f>Y98</f>
        <v>Moderado</v>
      </c>
      <c r="DI98" s="174" t="str">
        <f t="shared" si="14"/>
        <v>Bajo</v>
      </c>
      <c r="DK98" s="170" t="e">
        <f>SUM(LEN(#REF!)-LEN(SUBSTITUTE(#REF!,"- Preventivo","")))/LEN("- Preventivo")</f>
        <v>#REF!</v>
      </c>
      <c r="DL98" s="170" t="e">
        <f>SUMIFS($DK$12:$DK$99,$A$12:$A$99,A98)</f>
        <v>#REF!</v>
      </c>
      <c r="DM98" s="170" t="e">
        <f>SUM(LEN(#REF!)-LEN(SUBSTITUTE(#REF!,"- Detectivo","")))/LEN("- Detectivo")</f>
        <v>#REF!</v>
      </c>
      <c r="DN98" s="170" t="e">
        <f>SUMIFS($DM$12:$DM$99,$A$12:$A$99,A98)</f>
        <v>#REF!</v>
      </c>
      <c r="DO98" s="170" t="e">
        <f>SUM(LEN(#REF!)-LEN(SUBSTITUTE(#REF!,"- Correctivo","")))/LEN("- Correctivo")</f>
        <v>#REF!</v>
      </c>
      <c r="DP98" s="170" t="e">
        <f>SUMIFS($DO$12:$DO$99,$A$12:$A$99,A98)</f>
        <v>#REF!</v>
      </c>
      <c r="DQ98" s="170" t="e">
        <f t="shared" si="15"/>
        <v>#REF!</v>
      </c>
      <c r="DR98" s="170" t="e">
        <f>SUMIFS($DQ$12:$DQ$99,$A$12:$A$99,A98)</f>
        <v>#REF!</v>
      </c>
      <c r="DS98" s="170" t="e">
        <f>SUM(LEN(#REF!)-LEN(SUBSTITUTE(#REF!,"- Documentado","")))/LEN("- Documentado")</f>
        <v>#REF!</v>
      </c>
      <c r="DT98" s="170" t="e">
        <f>SUM(LEN(#REF!)-LEN(SUBSTITUTE(#REF!,"- Documentado","")))/LEN("- Documentado")</f>
        <v>#REF!</v>
      </c>
      <c r="DU98" s="170" t="e">
        <f>SUMIFS($DS$12:$DS$99,$A$12:$A$99,A98)+SUMIFS($DT$12:$DT$99,$A$12:$A$99,A98)</f>
        <v>#REF!</v>
      </c>
      <c r="DV98" s="170" t="e">
        <f>SUM(LEN(#REF!)-LEN(SUBSTITUTE(#REF!,"- Continua","")))/LEN("- Continua")</f>
        <v>#REF!</v>
      </c>
      <c r="DW98" s="170" t="e">
        <f>SUM(LEN(#REF!)-LEN(SUBSTITUTE(#REF!,"- Continua","")))/LEN("- Continua")</f>
        <v>#REF!</v>
      </c>
      <c r="DX98" s="170" t="e">
        <f>SUMIFS($DV$12:$DV$99,$A$12:$A$99,A98)+SUMIFS($DW$12:$DW$99,$A$12:$A$99,A98)</f>
        <v>#REF!</v>
      </c>
      <c r="DY98" s="170" t="e">
        <f>SUM(LEN(#REF!)-LEN(SUBSTITUTE(#REF!,"- Con registro","")))/LEN("- Con registro")</f>
        <v>#REF!</v>
      </c>
      <c r="DZ98" s="170" t="e">
        <f>SUM(LEN(#REF!)-LEN(SUBSTITUTE(#REF!,"- Con registro","")))/LEN("- Con registro")</f>
        <v>#REF!</v>
      </c>
      <c r="EA98" s="170" t="e">
        <f>SUMIFS($DY$12:$DY$99,$A$12:$A$99,A98)+SUMIFS($DZ$12:$DZ$99,$A$12:$A$99,A98)</f>
        <v>#REF!</v>
      </c>
      <c r="EB98" s="173" t="e">
        <f t="shared" si="16"/>
        <v>#REF!</v>
      </c>
      <c r="EC98" s="173" t="e">
        <f t="shared" si="17"/>
        <v>#REF!</v>
      </c>
      <c r="ED98" s="215" t="e">
        <f t="shared" si="18"/>
        <v>#REF!</v>
      </c>
      <c r="EE98" s="277" t="e">
        <f t="shared" si="19"/>
        <v>#REF!</v>
      </c>
      <c r="EF98" s="277"/>
      <c r="EG98" s="277"/>
      <c r="EH98" s="277"/>
      <c r="EI98" s="277"/>
      <c r="EJ98" s="277"/>
      <c r="EK98" s="277"/>
      <c r="EL98" s="277"/>
      <c r="EM98" s="277"/>
      <c r="EN98" s="277"/>
      <c r="EP98" s="201">
        <f t="shared" si="20"/>
        <v>45111</v>
      </c>
      <c r="EQ98" s="202">
        <f t="shared" si="21"/>
        <v>45267</v>
      </c>
      <c r="ER98" s="170" t="str">
        <f t="shared" si="22"/>
        <v>Riesgos</v>
      </c>
      <c r="ES98" s="170" t="str">
        <f>IF(ER98="","",CONCATENATE("ID_",G98,": ",I98))</f>
        <v xml:space="preserve">ID_201: Posibilidad de afectación reputacional por perdida de  confianza de las entidades distritales, debido a que los productos y servicios  del proyecto  generen impactos  adversos en la gestión  para  las entidades </v>
      </c>
      <c r="ET98" s="170" t="str">
        <f>IF(ES98="","",CONCATENATE("Ajuste en ",VLOOKUP(EP98,AQ98:BZ98,(MATCH(EP98,AQ98:BZ98,10)+1))," en el Mapa de riesgos de ",A98))</f>
        <v>Ajuste en Identificación del riesgo en el Mapa de riesgos de 7868 Desarrollo Institucional para una Gestión Pública Eficiente</v>
      </c>
      <c r="EU98" s="170" t="str">
        <f>IF(ET98="","",CONCATENATE("Solicitud de cambio realizada y aprobada por la ",L98," a través del Aplicativo DARUMA"))</f>
        <v>Solicitud de cambio realizada y aprobada por la Subsecretaría Distrital de Fortalecimiento Institucional a través del Aplicativo DARUMA</v>
      </c>
    </row>
    <row r="99" spans="1:151" ht="399.95" customHeight="1" x14ac:dyDescent="0.2">
      <c r="A99" s="206" t="s">
        <v>1665</v>
      </c>
      <c r="B99" s="185" t="s">
        <v>1101</v>
      </c>
      <c r="C99" s="185" t="s">
        <v>1102</v>
      </c>
      <c r="D99" s="206" t="s">
        <v>1103</v>
      </c>
      <c r="E99" s="207" t="s">
        <v>1104</v>
      </c>
      <c r="F99" s="185" t="s">
        <v>2131</v>
      </c>
      <c r="G99" s="207">
        <v>202</v>
      </c>
      <c r="H99" s="207" t="s">
        <v>1876</v>
      </c>
      <c r="I99" s="176" t="s">
        <v>1126</v>
      </c>
      <c r="J99" s="206" t="s">
        <v>282</v>
      </c>
      <c r="K99" s="207" t="s">
        <v>1106</v>
      </c>
      <c r="L99" s="185" t="s">
        <v>284</v>
      </c>
      <c r="M99" s="191" t="s">
        <v>1127</v>
      </c>
      <c r="N99" s="185" t="s">
        <v>1128</v>
      </c>
      <c r="O99" s="185" t="s">
        <v>1129</v>
      </c>
      <c r="P99" s="185" t="s">
        <v>1110</v>
      </c>
      <c r="Q99" s="185" t="s">
        <v>332</v>
      </c>
      <c r="R99" s="185" t="s">
        <v>614</v>
      </c>
      <c r="S99" s="185" t="s">
        <v>1639</v>
      </c>
      <c r="T99" s="185" t="s">
        <v>615</v>
      </c>
      <c r="U99" s="208" t="s">
        <v>314</v>
      </c>
      <c r="V99" s="209">
        <v>0.4</v>
      </c>
      <c r="W99" s="208" t="s">
        <v>101</v>
      </c>
      <c r="X99" s="209">
        <v>0.6</v>
      </c>
      <c r="Y99" s="66" t="s">
        <v>84</v>
      </c>
      <c r="Z99" s="185" t="s">
        <v>1130</v>
      </c>
      <c r="AA99" s="208" t="s">
        <v>316</v>
      </c>
      <c r="AB99" s="213">
        <v>0.16799999999999998</v>
      </c>
      <c r="AC99" s="208" t="s">
        <v>121</v>
      </c>
      <c r="AD99" s="213">
        <v>0.33749999999999997</v>
      </c>
      <c r="AE99" s="66" t="s">
        <v>271</v>
      </c>
      <c r="AF99" s="185" t="s">
        <v>1131</v>
      </c>
      <c r="AG99" s="206" t="s">
        <v>337</v>
      </c>
      <c r="AH99" s="185" t="s">
        <v>1973</v>
      </c>
      <c r="AI99" s="185" t="s">
        <v>1973</v>
      </c>
      <c r="AJ99" s="185" t="s">
        <v>1973</v>
      </c>
      <c r="AK99" s="185" t="s">
        <v>1973</v>
      </c>
      <c r="AL99" s="185" t="s">
        <v>1973</v>
      </c>
      <c r="AM99" s="185" t="s">
        <v>1973</v>
      </c>
      <c r="AN99" s="185" t="s">
        <v>1132</v>
      </c>
      <c r="AO99" s="185" t="s">
        <v>1114</v>
      </c>
      <c r="AP99" s="185" t="s">
        <v>1133</v>
      </c>
      <c r="AQ99" s="186">
        <v>44321</v>
      </c>
      <c r="AR99" s="187" t="s">
        <v>338</v>
      </c>
      <c r="AS99" s="188" t="s">
        <v>1116</v>
      </c>
      <c r="AT99" s="189">
        <v>44545</v>
      </c>
      <c r="AU99" s="190" t="s">
        <v>338</v>
      </c>
      <c r="AV99" s="191" t="s">
        <v>1117</v>
      </c>
      <c r="AW99" s="189">
        <v>44897</v>
      </c>
      <c r="AX99" s="187" t="s">
        <v>346</v>
      </c>
      <c r="AY99" s="188" t="s">
        <v>1594</v>
      </c>
      <c r="AZ99" s="189">
        <v>45111</v>
      </c>
      <c r="BA99" s="190" t="s">
        <v>1937</v>
      </c>
      <c r="BB99" s="191" t="s">
        <v>2130</v>
      </c>
      <c r="BC99" s="189" t="s">
        <v>352</v>
      </c>
      <c r="BD99" s="187" t="s">
        <v>353</v>
      </c>
      <c r="BE99" s="188" t="s">
        <v>352</v>
      </c>
      <c r="BF99" s="189" t="s">
        <v>352</v>
      </c>
      <c r="BG99" s="190" t="s">
        <v>353</v>
      </c>
      <c r="BH99" s="191" t="s">
        <v>352</v>
      </c>
      <c r="BI99" s="189" t="s">
        <v>352</v>
      </c>
      <c r="BJ99" s="187" t="s">
        <v>353</v>
      </c>
      <c r="BK99" s="188" t="s">
        <v>352</v>
      </c>
      <c r="BL99" s="189" t="s">
        <v>352</v>
      </c>
      <c r="BM99" s="190" t="s">
        <v>353</v>
      </c>
      <c r="BN99" s="191" t="s">
        <v>352</v>
      </c>
      <c r="BO99" s="189" t="s">
        <v>352</v>
      </c>
      <c r="BP99" s="187" t="s">
        <v>353</v>
      </c>
      <c r="BQ99" s="188" t="s">
        <v>352</v>
      </c>
      <c r="BR99" s="189" t="s">
        <v>352</v>
      </c>
      <c r="BS99" s="190" t="s">
        <v>353</v>
      </c>
      <c r="BT99" s="191" t="s">
        <v>352</v>
      </c>
      <c r="BU99" s="189" t="s">
        <v>352</v>
      </c>
      <c r="BV99" s="187" t="s">
        <v>353</v>
      </c>
      <c r="BW99" s="188" t="s">
        <v>352</v>
      </c>
      <c r="BX99" s="189" t="s">
        <v>352</v>
      </c>
      <c r="BY99" s="190" t="s">
        <v>353</v>
      </c>
      <c r="BZ99" s="192" t="s">
        <v>352</v>
      </c>
      <c r="CA99" s="2">
        <f>COUNTBLANK(A99:BZ99)</f>
        <v>16</v>
      </c>
      <c r="CB99" s="51" t="s">
        <v>1787</v>
      </c>
      <c r="CC99" s="51" t="s">
        <v>1788</v>
      </c>
      <c r="CD99" s="51" t="s">
        <v>1666</v>
      </c>
      <c r="CE99" s="51" t="s">
        <v>1649</v>
      </c>
      <c r="CF99" s="51" t="s">
        <v>1647</v>
      </c>
      <c r="CG99" s="51" t="s">
        <v>1647</v>
      </c>
      <c r="CH99" s="51" t="s">
        <v>1671</v>
      </c>
      <c r="CI99" s="51" t="s">
        <v>1647</v>
      </c>
      <c r="CJ99" s="51" t="s">
        <v>1675</v>
      </c>
      <c r="CK99" s="51"/>
      <c r="CL99" s="51" t="s">
        <v>1675</v>
      </c>
      <c r="CM99" s="51" t="s">
        <v>1675</v>
      </c>
      <c r="CN99" s="51" t="s">
        <v>1675</v>
      </c>
      <c r="CO99" s="51" t="s">
        <v>1675</v>
      </c>
      <c r="CP99" s="51" t="s">
        <v>1675</v>
      </c>
      <c r="CQ99" s="51" t="s">
        <v>1675</v>
      </c>
      <c r="CR99" s="51" t="s">
        <v>1753</v>
      </c>
      <c r="CS99" s="51" t="s">
        <v>1675</v>
      </c>
      <c r="CT99" s="51" t="s">
        <v>1675</v>
      </c>
      <c r="CU99" s="51" t="s">
        <v>1675</v>
      </c>
      <c r="CV99" s="51" t="s">
        <v>1675</v>
      </c>
      <c r="CW99" s="51" t="s">
        <v>1675</v>
      </c>
      <c r="CX99" s="51" t="s">
        <v>1675</v>
      </c>
      <c r="CZ99" s="174" t="str">
        <f>J99</f>
        <v>Proyecto de inversión</v>
      </c>
      <c r="DA99" s="276" t="str">
        <f>I99</f>
        <v>Posibilidad de afectación reputacional por incumplimiento en la ejecución de las actividades del proyecto , debido a una deficiente gestión en la planeación y seguimiento de las metas del proyecto</v>
      </c>
      <c r="DB99" s="276"/>
      <c r="DC99" s="276"/>
      <c r="DD99" s="276"/>
      <c r="DE99" s="276"/>
      <c r="DF99" s="276"/>
      <c r="DG99" s="276"/>
      <c r="DH99" s="174" t="str">
        <f>Y99</f>
        <v>Moderado</v>
      </c>
      <c r="DI99" s="174" t="str">
        <f t="shared" si="14"/>
        <v>Bajo</v>
      </c>
      <c r="DK99" s="170" t="e">
        <f>SUM(LEN(#REF!)-LEN(SUBSTITUTE(#REF!,"- Preventivo","")))/LEN("- Preventivo")</f>
        <v>#REF!</v>
      </c>
      <c r="DL99" s="170" t="e">
        <f>SUMIFS($DK$12:$DK$99,$A$12:$A$99,A99)</f>
        <v>#REF!</v>
      </c>
      <c r="DM99" s="170" t="e">
        <f>SUM(LEN(#REF!)-LEN(SUBSTITUTE(#REF!,"- Detectivo","")))/LEN("- Detectivo")</f>
        <v>#REF!</v>
      </c>
      <c r="DN99" s="170" t="e">
        <f>SUMIFS($DM$12:$DM$99,$A$12:$A$99,A99)</f>
        <v>#REF!</v>
      </c>
      <c r="DO99" s="170" t="e">
        <f>SUM(LEN(#REF!)-LEN(SUBSTITUTE(#REF!,"- Correctivo","")))/LEN("- Correctivo")</f>
        <v>#REF!</v>
      </c>
      <c r="DP99" s="170" t="e">
        <f>SUMIFS($DO$12:$DO$99,$A$12:$A$99,A99)</f>
        <v>#REF!</v>
      </c>
      <c r="DQ99" s="170" t="e">
        <f t="shared" si="15"/>
        <v>#REF!</v>
      </c>
      <c r="DR99" s="170" t="e">
        <f>SUMIFS($DQ$12:$DQ$99,$A$12:$A$99,A99)</f>
        <v>#REF!</v>
      </c>
      <c r="DS99" s="170" t="e">
        <f>SUM(LEN(#REF!)-LEN(SUBSTITUTE(#REF!,"- Documentado","")))/LEN("- Documentado")</f>
        <v>#REF!</v>
      </c>
      <c r="DT99" s="170" t="e">
        <f>SUM(LEN(#REF!)-LEN(SUBSTITUTE(#REF!,"- Documentado","")))/LEN("- Documentado")</f>
        <v>#REF!</v>
      </c>
      <c r="DU99" s="170" t="e">
        <f>SUMIFS($DS$12:$DS$99,$A$12:$A$99,A99)+SUMIFS($DT$12:$DT$99,$A$12:$A$99,A99)</f>
        <v>#REF!</v>
      </c>
      <c r="DV99" s="170" t="e">
        <f>SUM(LEN(#REF!)-LEN(SUBSTITUTE(#REF!,"- Continua","")))/LEN("- Continua")</f>
        <v>#REF!</v>
      </c>
      <c r="DW99" s="170" t="e">
        <f>SUM(LEN(#REF!)-LEN(SUBSTITUTE(#REF!,"- Continua","")))/LEN("- Continua")</f>
        <v>#REF!</v>
      </c>
      <c r="DX99" s="170" t="e">
        <f>SUMIFS($DV$12:$DV$99,$A$12:$A$99,A99)+SUMIFS($DW$12:$DW$99,$A$12:$A$99,A99)</f>
        <v>#REF!</v>
      </c>
      <c r="DY99" s="170" t="e">
        <f>SUM(LEN(#REF!)-LEN(SUBSTITUTE(#REF!,"- Con registro","")))/LEN("- Con registro")</f>
        <v>#REF!</v>
      </c>
      <c r="DZ99" s="170" t="e">
        <f>SUM(LEN(#REF!)-LEN(SUBSTITUTE(#REF!,"- Con registro","")))/LEN("- Con registro")</f>
        <v>#REF!</v>
      </c>
      <c r="EA99" s="170" t="e">
        <f>SUMIFS($DY$12:$DY$99,$A$12:$A$99,A99)+SUMIFS($DZ$12:$DZ$99,$A$12:$A$99,A99)</f>
        <v>#REF!</v>
      </c>
      <c r="EB99" s="173" t="e">
        <f t="shared" si="16"/>
        <v>#REF!</v>
      </c>
      <c r="EC99" s="173" t="e">
        <f t="shared" si="17"/>
        <v>#REF!</v>
      </c>
      <c r="ED99" s="215" t="e">
        <f t="shared" si="18"/>
        <v>#REF!</v>
      </c>
      <c r="EE99" s="277" t="e">
        <f t="shared" si="19"/>
        <v>#REF!</v>
      </c>
      <c r="EF99" s="277"/>
      <c r="EG99" s="277"/>
      <c r="EH99" s="277"/>
      <c r="EI99" s="277"/>
      <c r="EJ99" s="277"/>
      <c r="EK99" s="277"/>
      <c r="EL99" s="277"/>
      <c r="EM99" s="277"/>
      <c r="EN99" s="277"/>
      <c r="EP99" s="201">
        <f t="shared" si="20"/>
        <v>45111</v>
      </c>
      <c r="EQ99" s="202">
        <f t="shared" si="21"/>
        <v>45267</v>
      </c>
      <c r="ER99" s="170" t="str">
        <f t="shared" si="22"/>
        <v>Riesgos</v>
      </c>
      <c r="ES99" s="170" t="str">
        <f>IF(ER99="","",CONCATENATE("ID_",G99,": ",I99))</f>
        <v>ID_202: Posibilidad de afectación reputacional por incumplimiento en la ejecución de las actividades del proyecto , debido a una deficiente gestión en la planeación y seguimiento de las metas del proyecto</v>
      </c>
      <c r="ET99" s="170" t="str">
        <f>IF(ES99="","",CONCATENATE("Ajuste en ",VLOOKUP(EP99,AQ99:BZ99,(MATCH(EP99,AQ99:BZ99,10)+1))," en el Mapa de riesgos de ",A99))</f>
        <v>Ajuste en Identificación del riesgo en el Mapa de riesgos de 7868 Desarrollo Institucional para una Gestión Pública Eficiente</v>
      </c>
      <c r="EU99" s="170" t="str">
        <f>IF(ET99="","",CONCATENATE("Solicitud de cambio realizada y aprobada por la ",L99," a través del Aplicativo DARUMA"))</f>
        <v>Solicitud de cambio realizada y aprobada por la Subsecretaría Distrital de Fortalecimiento Institucional a través del Aplicativo DARUMA</v>
      </c>
    </row>
  </sheetData>
  <sheetProtection formatColumns="0" formatRows="0" autoFilter="0"/>
  <autoFilter ref="A11:EU11">
    <filterColumn colId="104" showButton="0"/>
    <filterColumn colId="105" showButton="0"/>
    <filterColumn colId="106" showButton="0"/>
    <filterColumn colId="107" showButton="0"/>
    <filterColumn colId="108" showButton="0"/>
    <filterColumn colId="109"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autoFilter>
  <mergeCells count="204">
    <mergeCell ref="U6:AF7"/>
    <mergeCell ref="EE99:EN99"/>
    <mergeCell ref="EE94:EN94"/>
    <mergeCell ref="EE95:EN95"/>
    <mergeCell ref="EE96:EN96"/>
    <mergeCell ref="EE97:EN97"/>
    <mergeCell ref="EE98:EN98"/>
    <mergeCell ref="EE89:EN89"/>
    <mergeCell ref="EE90:EN90"/>
    <mergeCell ref="EE91:EN91"/>
    <mergeCell ref="EE92:EN92"/>
    <mergeCell ref="EE93:EN93"/>
    <mergeCell ref="EE85:EN85"/>
    <mergeCell ref="EE86:EN86"/>
    <mergeCell ref="EE87:EN87"/>
    <mergeCell ref="EE88:EN88"/>
    <mergeCell ref="EE80:EN80"/>
    <mergeCell ref="EE81:EN81"/>
    <mergeCell ref="EE82:EN82"/>
    <mergeCell ref="EE83:EN83"/>
    <mergeCell ref="EE84:EN84"/>
    <mergeCell ref="EE75:EN75"/>
    <mergeCell ref="EE76:EN76"/>
    <mergeCell ref="EE77:EN77"/>
    <mergeCell ref="EE78:EN78"/>
    <mergeCell ref="EE79:EN79"/>
    <mergeCell ref="EE70:EN70"/>
    <mergeCell ref="EE71:EN71"/>
    <mergeCell ref="EE72:EN72"/>
    <mergeCell ref="EE73:EN73"/>
    <mergeCell ref="EE74:EN74"/>
    <mergeCell ref="EE65:EN65"/>
    <mergeCell ref="EE66:EN66"/>
    <mergeCell ref="EE67:EN67"/>
    <mergeCell ref="EE68:EN68"/>
    <mergeCell ref="EE69:EN69"/>
    <mergeCell ref="EE60:EN60"/>
    <mergeCell ref="EE61:EN61"/>
    <mergeCell ref="EE62:EN62"/>
    <mergeCell ref="EE63:EN63"/>
    <mergeCell ref="EE64:EN64"/>
    <mergeCell ref="EE55:EN55"/>
    <mergeCell ref="EE56:EN56"/>
    <mergeCell ref="EE57:EN57"/>
    <mergeCell ref="EE58:EN58"/>
    <mergeCell ref="EE59:EN59"/>
    <mergeCell ref="EE50:EN50"/>
    <mergeCell ref="EE51:EN51"/>
    <mergeCell ref="EE52:EN52"/>
    <mergeCell ref="EE53:EN53"/>
    <mergeCell ref="EE54:EN54"/>
    <mergeCell ref="EE45:EN45"/>
    <mergeCell ref="EE46:EN46"/>
    <mergeCell ref="EE47:EN47"/>
    <mergeCell ref="EE48:EN48"/>
    <mergeCell ref="EE49:EN49"/>
    <mergeCell ref="EE40:EN40"/>
    <mergeCell ref="EE41:EN41"/>
    <mergeCell ref="EE42:EN42"/>
    <mergeCell ref="EE43:EN43"/>
    <mergeCell ref="EE44:EN44"/>
    <mergeCell ref="EE35:EN35"/>
    <mergeCell ref="EE36:EN36"/>
    <mergeCell ref="EE37:EN37"/>
    <mergeCell ref="EE38:EN38"/>
    <mergeCell ref="EE39:EN39"/>
    <mergeCell ref="EE30:EN30"/>
    <mergeCell ref="EE31:EN31"/>
    <mergeCell ref="EE32:EN32"/>
    <mergeCell ref="EE33:EN33"/>
    <mergeCell ref="EE34:EN34"/>
    <mergeCell ref="EE25:EN25"/>
    <mergeCell ref="EE26:EN26"/>
    <mergeCell ref="EE27:EN27"/>
    <mergeCell ref="EE28:EN28"/>
    <mergeCell ref="EE29:EN29"/>
    <mergeCell ref="EE20:EN20"/>
    <mergeCell ref="EE21:EN21"/>
    <mergeCell ref="EE22:EN22"/>
    <mergeCell ref="EE23:EN23"/>
    <mergeCell ref="EE24:EN24"/>
    <mergeCell ref="EE15:EN15"/>
    <mergeCell ref="EE16:EN16"/>
    <mergeCell ref="EE17:EN17"/>
    <mergeCell ref="EE18:EN18"/>
    <mergeCell ref="EE19:EN19"/>
    <mergeCell ref="DK10:DR10"/>
    <mergeCell ref="EB11:EN11"/>
    <mergeCell ref="EE12:EN12"/>
    <mergeCell ref="EE13:EN13"/>
    <mergeCell ref="EE14:EN14"/>
    <mergeCell ref="DA95:DG95"/>
    <mergeCell ref="DA96:DG96"/>
    <mergeCell ref="DA97:DG97"/>
    <mergeCell ref="DA98:DG98"/>
    <mergeCell ref="DA99:DG99"/>
    <mergeCell ref="DA90:DG90"/>
    <mergeCell ref="DA91:DG91"/>
    <mergeCell ref="DA92:DG92"/>
    <mergeCell ref="DA93:DG93"/>
    <mergeCell ref="DA94:DG94"/>
    <mergeCell ref="DA86:DG86"/>
    <mergeCell ref="DA87:DG87"/>
    <mergeCell ref="DA88:DG88"/>
    <mergeCell ref="DA89:DG89"/>
    <mergeCell ref="DA81:DG81"/>
    <mergeCell ref="DA82:DG82"/>
    <mergeCell ref="DA83:DG83"/>
    <mergeCell ref="DA84:DG84"/>
    <mergeCell ref="DA85:DG85"/>
    <mergeCell ref="DA76:DG76"/>
    <mergeCell ref="DA77:DG77"/>
    <mergeCell ref="DA78:DG78"/>
    <mergeCell ref="DA79:DG79"/>
    <mergeCell ref="DA80:DG80"/>
    <mergeCell ref="DA71:DG71"/>
    <mergeCell ref="DA72:DG72"/>
    <mergeCell ref="DA73:DG73"/>
    <mergeCell ref="DA74:DG74"/>
    <mergeCell ref="DA75:DG75"/>
    <mergeCell ref="DA66:DG66"/>
    <mergeCell ref="DA67:DG67"/>
    <mergeCell ref="DA68:DG68"/>
    <mergeCell ref="DA69:DG69"/>
    <mergeCell ref="DA70:DG70"/>
    <mergeCell ref="DA61:DG61"/>
    <mergeCell ref="DA62:DG62"/>
    <mergeCell ref="DA63:DG63"/>
    <mergeCell ref="DA64:DG64"/>
    <mergeCell ref="DA65:DG65"/>
    <mergeCell ref="DA56:DG56"/>
    <mergeCell ref="DA57:DG57"/>
    <mergeCell ref="DA58:DG58"/>
    <mergeCell ref="DA59:DG59"/>
    <mergeCell ref="DA60:DG60"/>
    <mergeCell ref="DA51:DG51"/>
    <mergeCell ref="DA52:DG52"/>
    <mergeCell ref="DA53:DG53"/>
    <mergeCell ref="DA54:DG54"/>
    <mergeCell ref="DA55:DG55"/>
    <mergeCell ref="DA46:DG46"/>
    <mergeCell ref="DA47:DG47"/>
    <mergeCell ref="DA48:DG48"/>
    <mergeCell ref="DA49:DG49"/>
    <mergeCell ref="DA50:DG50"/>
    <mergeCell ref="DA41:DG41"/>
    <mergeCell ref="DA42:DG42"/>
    <mergeCell ref="DA43:DG43"/>
    <mergeCell ref="DA44:DG44"/>
    <mergeCell ref="DA45:DG45"/>
    <mergeCell ref="DA36:DG36"/>
    <mergeCell ref="DA37:DG37"/>
    <mergeCell ref="DA38:DG38"/>
    <mergeCell ref="DA39:DG39"/>
    <mergeCell ref="DA40:DG40"/>
    <mergeCell ref="DA31:DG31"/>
    <mergeCell ref="DA32:DG32"/>
    <mergeCell ref="DA33:DG33"/>
    <mergeCell ref="DA34:DG34"/>
    <mergeCell ref="DA35:DG35"/>
    <mergeCell ref="DA26:DG26"/>
    <mergeCell ref="DA27:DG27"/>
    <mergeCell ref="DA28:DG28"/>
    <mergeCell ref="DA29:DG29"/>
    <mergeCell ref="DA30:DG30"/>
    <mergeCell ref="DA21:DG21"/>
    <mergeCell ref="DA22:DG22"/>
    <mergeCell ref="DA23:DG23"/>
    <mergeCell ref="DA24:DG24"/>
    <mergeCell ref="DA25:DG25"/>
    <mergeCell ref="CI10:CK10"/>
    <mergeCell ref="CR10:CS10"/>
    <mergeCell ref="CT10:CU10"/>
    <mergeCell ref="DA16:DG16"/>
    <mergeCell ref="DA17:DG17"/>
    <mergeCell ref="DA18:DG18"/>
    <mergeCell ref="DA19:DG19"/>
    <mergeCell ref="DA20:DG20"/>
    <mergeCell ref="DA11:DG11"/>
    <mergeCell ref="DA12:DG12"/>
    <mergeCell ref="DA13:DG13"/>
    <mergeCell ref="DA14:DG14"/>
    <mergeCell ref="DA15:DG15"/>
    <mergeCell ref="EP2:EP4"/>
    <mergeCell ref="EQ2:EQ4"/>
    <mergeCell ref="ES2:ES4"/>
    <mergeCell ref="AG9:AP9"/>
    <mergeCell ref="AQ9:BZ10"/>
    <mergeCell ref="AH10:AM10"/>
    <mergeCell ref="A1:AE1"/>
    <mergeCell ref="M9:O10"/>
    <mergeCell ref="P9:T10"/>
    <mergeCell ref="U9:V9"/>
    <mergeCell ref="W9:Z10"/>
    <mergeCell ref="AA9:AF10"/>
    <mergeCell ref="A2:AE4"/>
    <mergeCell ref="A5:AE5"/>
    <mergeCell ref="CV10:CW10"/>
    <mergeCell ref="AN10:AP10"/>
    <mergeCell ref="CN10:CO10"/>
    <mergeCell ref="CP10:CQ10"/>
    <mergeCell ref="CL10:CM10"/>
    <mergeCell ref="CG10:CH10"/>
    <mergeCell ref="CD10:CE10"/>
  </mergeCells>
  <conditionalFormatting sqref="Y12:Y74 Y77:Y97">
    <cfRule type="cellIs" dxfId="43" priority="593" operator="equal">
      <formula>"Bajo"</formula>
    </cfRule>
    <cfRule type="cellIs" dxfId="42" priority="594" operator="equal">
      <formula>"Alto"</formula>
    </cfRule>
    <cfRule type="cellIs" dxfId="41" priority="595" operator="equal">
      <formula>"Extremo"</formula>
    </cfRule>
    <cfRule type="cellIs" dxfId="40" priority="596" operator="equal">
      <formula>"Moderado"</formula>
    </cfRule>
  </conditionalFormatting>
  <conditionalFormatting sqref="Y75:Y76">
    <cfRule type="cellIs" dxfId="39" priority="189" operator="equal">
      <formula>"Bajo"</formula>
    </cfRule>
    <cfRule type="cellIs" dxfId="38" priority="190" operator="equal">
      <formula>"Alto"</formula>
    </cfRule>
    <cfRule type="cellIs" dxfId="37" priority="191" operator="equal">
      <formula>"Extremo"</formula>
    </cfRule>
    <cfRule type="cellIs" dxfId="36" priority="192" operator="equal">
      <formula>"Moderado"</formula>
    </cfRule>
  </conditionalFormatting>
  <conditionalFormatting sqref="Y98:Y99">
    <cfRule type="cellIs" dxfId="35" priority="69" operator="equal">
      <formula>"Bajo"</formula>
    </cfRule>
    <cfRule type="cellIs" dxfId="34" priority="70" operator="equal">
      <formula>"Alto"</formula>
    </cfRule>
    <cfRule type="cellIs" dxfId="33" priority="71" operator="equal">
      <formula>"Extremo"</formula>
    </cfRule>
    <cfRule type="cellIs" dxfId="32" priority="72" operator="equal">
      <formula>"Moderado"</formula>
    </cfRule>
  </conditionalFormatting>
  <conditionalFormatting sqref="AE12:AE74 AE77:AE97">
    <cfRule type="cellIs" dxfId="31" priority="589" operator="equal">
      <formula>"Alto"</formula>
    </cfRule>
    <cfRule type="cellIs" dxfId="30" priority="590" operator="equal">
      <formula>"Moderado"</formula>
    </cfRule>
    <cfRule type="cellIs" dxfId="29" priority="591" operator="equal">
      <formula>"Extremo"</formula>
    </cfRule>
    <cfRule type="cellIs" dxfId="28" priority="592" operator="equal">
      <formula>"Bajo"</formula>
    </cfRule>
  </conditionalFormatting>
  <conditionalFormatting sqref="AE75:AE76">
    <cfRule type="cellIs" dxfId="27" priority="185" operator="equal">
      <formula>"Alto"</formula>
    </cfRule>
    <cfRule type="cellIs" dxfId="26" priority="186" operator="equal">
      <formula>"Moderado"</formula>
    </cfRule>
    <cfRule type="cellIs" dxfId="25" priority="187" operator="equal">
      <formula>"Extremo"</formula>
    </cfRule>
    <cfRule type="cellIs" dxfId="24" priority="188" operator="equal">
      <formula>"Bajo"</formula>
    </cfRule>
  </conditionalFormatting>
  <conditionalFormatting sqref="AE98:AE99">
    <cfRule type="cellIs" dxfId="23" priority="65" operator="equal">
      <formula>"Alto"</formula>
    </cfRule>
    <cfRule type="cellIs" dxfId="22" priority="66" operator="equal">
      <formula>"Moderado"</formula>
    </cfRule>
    <cfRule type="cellIs" dxfId="21" priority="67" operator="equal">
      <formula>"Extremo"</formula>
    </cfRule>
    <cfRule type="cellIs" dxfId="20" priority="68" operator="equal">
      <formula>"Bajo"</formula>
    </cfRule>
  </conditionalFormatting>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5</oddFooter>
  </headerFooter>
  <colBreaks count="2" manualBreakCount="2">
    <brk id="33" max="121" man="1"/>
    <brk id="75"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93" operator="equal" id="{A6230C20-FD9E-4FF0-A43C-45767721E8B1}">
            <xm:f>'C:\Users\Cesar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94" operator="equal" id="{385B62D5-2D51-4695-85BD-966C94BD1704}">
            <xm:f>'C:\Users\Cesar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95" operator="equal" id="{12A220E1-F347-4846-92B7-61604BE75035}">
            <xm:f>'C:\Users\Cesar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96" operator="equal" id="{B275A181-F7C2-4E79-86BC-D524E7972E4B}">
            <xm:f>'C:\Users\Cesar Arcos\Desktop\Alcaldía Bogotá\Metodología riesgos Alcaldía\Instrumento\Formatos\2021\Nuevos\[2210111-FT-471 Mapa de riesgos del proceso o proyecto de inversión V6.xlsx]Datos'!#REF!</xm:f>
            <x14:dxf>
              <fill>
                <patternFill>
                  <bgColor rgb="FFFF0000"/>
                </patternFill>
              </fill>
            </x14:dxf>
          </x14:cfRule>
          <xm:sqref>Y12:Y74 AE12:AE74 Y77:Y97 AE77:AE97</xm:sqref>
        </x14:conditionalFormatting>
        <x14:conditionalFormatting xmlns:xm="http://schemas.microsoft.com/office/excel/2006/main">
          <x14:cfRule type="cellIs" priority="181" operator="equal" id="{66F524E9-866A-4934-A375-C3A6538F367D}">
            <xm:f>'C:\Users\Cesar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82" operator="equal" id="{CB6F43A8-3254-46CE-B338-5F3D56C65129}">
            <xm:f>'C:\Users\Cesar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83" operator="equal" id="{CD7F8AF4-6BA9-467A-AEA5-CCDC273BE20F}">
            <xm:f>'C:\Users\Cesar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84" operator="equal" id="{2A838B35-6FBC-42C6-A501-759A1C6A3079}">
            <xm:f>'C:\Users\Cesar Arcos\Desktop\Alcaldía Bogotá\Metodología riesgos Alcaldía\Instrumento\Formatos\2021\Nuevos\[2210111-FT-471 Mapa de riesgos del proceso o proyecto de inversión V6.xlsx]Datos'!#REF!</xm:f>
            <x14:dxf>
              <fill>
                <patternFill>
                  <bgColor rgb="FFFF0000"/>
                </patternFill>
              </fill>
            </x14:dxf>
          </x14:cfRule>
          <xm:sqref>Y75:Y76 AE75:AE76</xm:sqref>
        </x14:conditionalFormatting>
        <x14:conditionalFormatting xmlns:xm="http://schemas.microsoft.com/office/excel/2006/main">
          <x14:cfRule type="cellIs" priority="61" operator="equal" id="{1F9331E3-EB79-40A5-9F4B-2AE0107D0E13}">
            <xm:f>'C:\Users\Cesar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62" operator="equal" id="{865A5101-A0F2-49C5-8CBE-FCBE9705061F}">
            <xm:f>'C:\Users\Cesar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63" operator="equal" id="{7F1AAAAF-FE11-4532-AC84-0AB60C6C3434}">
            <xm:f>'C:\Users\Cesar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64" operator="equal" id="{30A11ABC-3A75-41CF-B37B-F36F774E80FD}">
            <xm:f>'C:\Users\Cesar Arcos\Desktop\Alcaldía Bogotá\Metodología riesgos Alcaldía\Instrumento\Formatos\2021\Nuevos\[2210111-FT-471 Mapa de riesgos del proceso o proyecto de inversión V6.xlsx]Datos'!#REF!</xm:f>
            <x14:dxf>
              <fill>
                <patternFill>
                  <bgColor rgb="FFFF0000"/>
                </patternFill>
              </fill>
            </x14:dxf>
          </x14:cfRule>
          <xm:sqref>Y98:Y99 AE98:AE99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B2:E15"/>
  <sheetViews>
    <sheetView showGridLines="0" workbookViewId="0"/>
  </sheetViews>
  <sheetFormatPr baseColWidth="10" defaultColWidth="11.42578125" defaultRowHeight="15" x14ac:dyDescent="0.25"/>
  <cols>
    <col min="1" max="1" width="11.42578125" style="68"/>
    <col min="2" max="2" width="37.5703125" style="68" customWidth="1"/>
    <col min="3" max="3" width="48.7109375" style="68" customWidth="1"/>
    <col min="4" max="4" width="12.7109375" style="68" customWidth="1"/>
    <col min="5" max="16384" width="11.42578125" style="68"/>
  </cols>
  <sheetData>
    <row r="2" spans="2:5" x14ac:dyDescent="0.25">
      <c r="B2" s="113" t="s">
        <v>267</v>
      </c>
      <c r="C2" s="113" t="s">
        <v>235</v>
      </c>
      <c r="D2" s="113" t="s">
        <v>263</v>
      </c>
      <c r="E2" s="113" t="s">
        <v>268</v>
      </c>
    </row>
    <row r="3" spans="2:5" ht="15" customHeight="1" x14ac:dyDescent="0.25">
      <c r="B3" s="114" t="s">
        <v>63</v>
      </c>
      <c r="C3" s="68" t="s">
        <v>320</v>
      </c>
      <c r="D3" s="81">
        <v>13</v>
      </c>
      <c r="E3" s="115">
        <f>D3/$D$5</f>
        <v>0.65</v>
      </c>
    </row>
    <row r="4" spans="2:5" ht="15" customHeight="1" x14ac:dyDescent="0.25">
      <c r="C4" s="68" t="s">
        <v>321</v>
      </c>
      <c r="D4" s="81">
        <v>7</v>
      </c>
      <c r="E4" s="115">
        <f>D4/$D$5</f>
        <v>0.35</v>
      </c>
    </row>
    <row r="5" spans="2:5" ht="15" customHeight="1" x14ac:dyDescent="0.25">
      <c r="B5" s="112" t="s">
        <v>265</v>
      </c>
      <c r="C5" s="107"/>
      <c r="D5" s="99">
        <f>SUM(D3:D4)</f>
        <v>20</v>
      </c>
      <c r="E5" s="116">
        <f>SUM(E3:E4)</f>
        <v>1</v>
      </c>
    </row>
    <row r="6" spans="2:5" ht="15" customHeight="1" x14ac:dyDescent="0.25">
      <c r="C6" s="108"/>
      <c r="D6" s="81"/>
      <c r="E6" s="117"/>
    </row>
    <row r="7" spans="2:5" ht="15" customHeight="1" x14ac:dyDescent="0.25">
      <c r="B7" s="118" t="s">
        <v>35</v>
      </c>
      <c r="C7" s="68" t="s">
        <v>320</v>
      </c>
      <c r="D7" s="100">
        <v>51</v>
      </c>
      <c r="E7" s="119">
        <f>D7/$D$9</f>
        <v>0.7846153846153846</v>
      </c>
    </row>
    <row r="8" spans="2:5" ht="15" customHeight="1" x14ac:dyDescent="0.25">
      <c r="C8" s="68" t="s">
        <v>321</v>
      </c>
      <c r="D8" s="81">
        <v>14</v>
      </c>
      <c r="E8" s="115">
        <f>D8/$D$9</f>
        <v>0.2153846153846154</v>
      </c>
    </row>
    <row r="9" spans="2:5" ht="15" customHeight="1" x14ac:dyDescent="0.25">
      <c r="B9" s="112" t="s">
        <v>266</v>
      </c>
      <c r="C9" s="112"/>
      <c r="D9" s="99">
        <f>SUM(D7:D8)</f>
        <v>65</v>
      </c>
      <c r="E9" s="116">
        <f>SUM(E7:E8)</f>
        <v>1</v>
      </c>
    </row>
    <row r="10" spans="2:5" ht="15" customHeight="1" x14ac:dyDescent="0.25">
      <c r="C10" s="111"/>
      <c r="D10" s="81"/>
      <c r="E10" s="117"/>
    </row>
    <row r="11" spans="2:5" ht="15" customHeight="1" x14ac:dyDescent="0.25">
      <c r="B11" s="120" t="s">
        <v>287</v>
      </c>
      <c r="C11" s="68" t="s">
        <v>320</v>
      </c>
      <c r="D11" s="100">
        <v>3</v>
      </c>
      <c r="E11" s="119">
        <f>D11/$D$13</f>
        <v>1</v>
      </c>
    </row>
    <row r="12" spans="2:5" ht="15" customHeight="1" x14ac:dyDescent="0.25">
      <c r="B12" s="147"/>
      <c r="C12" s="68" t="s">
        <v>321</v>
      </c>
      <c r="D12" s="81">
        <v>0</v>
      </c>
      <c r="E12" s="115">
        <f>D12/$D$13</f>
        <v>0</v>
      </c>
    </row>
    <row r="13" spans="2:5" x14ac:dyDescent="0.25">
      <c r="B13" s="109" t="s">
        <v>288</v>
      </c>
      <c r="C13" s="109"/>
      <c r="D13" s="121">
        <f>SUM(D11:D12)</f>
        <v>3</v>
      </c>
      <c r="E13" s="122">
        <f>SUM(E11:E12)</f>
        <v>1</v>
      </c>
    </row>
    <row r="14" spans="2:5" x14ac:dyDescent="0.25">
      <c r="B14" s="109"/>
      <c r="C14" s="109"/>
      <c r="D14" s="121"/>
      <c r="E14" s="122"/>
    </row>
    <row r="15" spans="2:5" x14ac:dyDescent="0.25">
      <c r="B15" s="109" t="s">
        <v>243</v>
      </c>
      <c r="C15" s="109"/>
      <c r="D15" s="121">
        <f>D5+D9+D13</f>
        <v>88</v>
      </c>
      <c r="E15" s="12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C000"/>
  </sheetPr>
  <dimension ref="A4:E139"/>
  <sheetViews>
    <sheetView showGridLines="0" zoomScale="110" zoomScaleNormal="110" workbookViewId="0"/>
  </sheetViews>
  <sheetFormatPr baseColWidth="10" defaultColWidth="87.140625" defaultRowHeight="15" x14ac:dyDescent="0.25"/>
  <cols>
    <col min="1" max="1" width="57.7109375" style="67" customWidth="1"/>
    <col min="2" max="2" width="14" style="67" bestFit="1" customWidth="1"/>
    <col min="3" max="3" width="8.85546875" style="67" customWidth="1"/>
    <col min="4" max="4" width="9.28515625" style="67" bestFit="1" customWidth="1"/>
    <col min="5" max="5" width="12.5703125" style="67" bestFit="1" customWidth="1"/>
    <col min="6" max="9" width="45.7109375" style="67" customWidth="1"/>
    <col min="10" max="16384" width="87.140625" style="67"/>
  </cols>
  <sheetData>
    <row r="4" spans="1:5" ht="30" x14ac:dyDescent="0.25">
      <c r="A4" s="162" t="s">
        <v>278</v>
      </c>
      <c r="B4" s="167" t="s">
        <v>1934</v>
      </c>
      <c r="C4" s="168"/>
      <c r="D4" s="168"/>
      <c r="E4" s="169"/>
    </row>
    <row r="5" spans="1:5" ht="45" x14ac:dyDescent="0.25">
      <c r="A5" s="177" t="s">
        <v>289</v>
      </c>
      <c r="B5" s="195" t="s">
        <v>63</v>
      </c>
      <c r="C5" s="196" t="s">
        <v>35</v>
      </c>
      <c r="D5" s="196" t="s">
        <v>282</v>
      </c>
      <c r="E5" s="197" t="s">
        <v>243</v>
      </c>
    </row>
    <row r="6" spans="1:5" x14ac:dyDescent="0.25">
      <c r="A6" s="164" t="s">
        <v>1665</v>
      </c>
      <c r="B6" s="216"/>
      <c r="C6" s="222"/>
      <c r="D6" s="222">
        <v>3</v>
      </c>
      <c r="E6" s="217">
        <v>3</v>
      </c>
    </row>
    <row r="7" spans="1:5" x14ac:dyDescent="0.25">
      <c r="A7" s="166" t="s">
        <v>274</v>
      </c>
      <c r="B7" s="218">
        <v>1</v>
      </c>
      <c r="C7" s="223">
        <v>2</v>
      </c>
      <c r="D7" s="223"/>
      <c r="E7" s="219">
        <v>3</v>
      </c>
    </row>
    <row r="8" spans="1:5" x14ac:dyDescent="0.25">
      <c r="A8" s="166" t="s">
        <v>140</v>
      </c>
      <c r="B8" s="218"/>
      <c r="C8" s="223">
        <v>2</v>
      </c>
      <c r="D8" s="223"/>
      <c r="E8" s="219">
        <v>2</v>
      </c>
    </row>
    <row r="9" spans="1:5" x14ac:dyDescent="0.25">
      <c r="A9" s="166" t="s">
        <v>275</v>
      </c>
      <c r="B9" s="218">
        <v>1</v>
      </c>
      <c r="C9" s="223">
        <v>1</v>
      </c>
      <c r="D9" s="223"/>
      <c r="E9" s="219">
        <v>2</v>
      </c>
    </row>
    <row r="10" spans="1:5" x14ac:dyDescent="0.25">
      <c r="A10" s="166" t="s">
        <v>190</v>
      </c>
      <c r="B10" s="218">
        <v>2</v>
      </c>
      <c r="C10" s="223">
        <v>3</v>
      </c>
      <c r="D10" s="223"/>
      <c r="E10" s="219">
        <v>5</v>
      </c>
    </row>
    <row r="11" spans="1:5" x14ac:dyDescent="0.25">
      <c r="A11" s="166" t="s">
        <v>276</v>
      </c>
      <c r="B11" s="218">
        <v>2</v>
      </c>
      <c r="C11" s="223">
        <v>4</v>
      </c>
      <c r="D11" s="223"/>
      <c r="E11" s="219">
        <v>6</v>
      </c>
    </row>
    <row r="12" spans="1:5" x14ac:dyDescent="0.25">
      <c r="A12" s="166" t="s">
        <v>277</v>
      </c>
      <c r="B12" s="218">
        <v>1</v>
      </c>
      <c r="C12" s="223">
        <v>3</v>
      </c>
      <c r="D12" s="223"/>
      <c r="E12" s="219">
        <v>4</v>
      </c>
    </row>
    <row r="13" spans="1:5" x14ac:dyDescent="0.25">
      <c r="A13" s="166" t="s">
        <v>1176</v>
      </c>
      <c r="B13" s="218">
        <v>2</v>
      </c>
      <c r="C13" s="223">
        <v>7</v>
      </c>
      <c r="D13" s="223"/>
      <c r="E13" s="219">
        <v>9</v>
      </c>
    </row>
    <row r="14" spans="1:5" x14ac:dyDescent="0.25">
      <c r="A14" s="166" t="s">
        <v>1231</v>
      </c>
      <c r="B14" s="218"/>
      <c r="C14" s="223">
        <v>2</v>
      </c>
      <c r="D14" s="223"/>
      <c r="E14" s="219">
        <v>2</v>
      </c>
    </row>
    <row r="15" spans="1:5" x14ac:dyDescent="0.25">
      <c r="A15" s="166" t="s">
        <v>1248</v>
      </c>
      <c r="B15" s="218"/>
      <c r="C15" s="223">
        <v>2</v>
      </c>
      <c r="D15" s="223"/>
      <c r="E15" s="219">
        <v>2</v>
      </c>
    </row>
    <row r="16" spans="1:5" x14ac:dyDescent="0.25">
      <c r="A16" s="166" t="s">
        <v>1257</v>
      </c>
      <c r="B16" s="218">
        <v>2</v>
      </c>
      <c r="C16" s="223">
        <v>5</v>
      </c>
      <c r="D16" s="223"/>
      <c r="E16" s="219">
        <v>7</v>
      </c>
    </row>
    <row r="17" spans="1:5" x14ac:dyDescent="0.25">
      <c r="A17" s="166" t="s">
        <v>1602</v>
      </c>
      <c r="B17" s="218">
        <v>2</v>
      </c>
      <c r="C17" s="223">
        <v>5</v>
      </c>
      <c r="D17" s="223"/>
      <c r="E17" s="219">
        <v>7</v>
      </c>
    </row>
    <row r="18" spans="1:5" x14ac:dyDescent="0.25">
      <c r="A18" s="166" t="s">
        <v>1342</v>
      </c>
      <c r="B18" s="218"/>
      <c r="C18" s="223">
        <v>1</v>
      </c>
      <c r="D18" s="223"/>
      <c r="E18" s="219">
        <v>1</v>
      </c>
    </row>
    <row r="19" spans="1:5" x14ac:dyDescent="0.25">
      <c r="A19" s="166" t="s">
        <v>1355</v>
      </c>
      <c r="B19" s="218">
        <v>3</v>
      </c>
      <c r="C19" s="223">
        <v>6</v>
      </c>
      <c r="D19" s="223"/>
      <c r="E19" s="219">
        <v>9</v>
      </c>
    </row>
    <row r="20" spans="1:5" x14ac:dyDescent="0.25">
      <c r="A20" s="166" t="s">
        <v>1415</v>
      </c>
      <c r="B20" s="218"/>
      <c r="C20" s="223">
        <v>6</v>
      </c>
      <c r="D20" s="223"/>
      <c r="E20" s="219">
        <v>6</v>
      </c>
    </row>
    <row r="21" spans="1:5" x14ac:dyDescent="0.25">
      <c r="A21" s="166" t="s">
        <v>1479</v>
      </c>
      <c r="B21" s="218">
        <v>3</v>
      </c>
      <c r="C21" s="223">
        <v>14</v>
      </c>
      <c r="D21" s="223"/>
      <c r="E21" s="219">
        <v>17</v>
      </c>
    </row>
    <row r="22" spans="1:5" x14ac:dyDescent="0.25">
      <c r="A22" s="165" t="s">
        <v>1576</v>
      </c>
      <c r="B22" s="220">
        <v>1</v>
      </c>
      <c r="C22" s="224">
        <v>2</v>
      </c>
      <c r="D22" s="224"/>
      <c r="E22" s="221">
        <v>3</v>
      </c>
    </row>
    <row r="23" spans="1:5" x14ac:dyDescent="0.25">
      <c r="A23" s="163" t="s">
        <v>243</v>
      </c>
      <c r="B23" s="225">
        <v>20</v>
      </c>
      <c r="C23" s="226">
        <v>65</v>
      </c>
      <c r="D23" s="226">
        <v>3</v>
      </c>
      <c r="E23" s="227">
        <v>88</v>
      </c>
    </row>
    <row r="24" spans="1:5" x14ac:dyDescent="0.25">
      <c r="A24"/>
      <c r="B24"/>
    </row>
    <row r="25" spans="1:5" x14ac:dyDescent="0.25">
      <c r="A25"/>
      <c r="B25"/>
    </row>
    <row r="26" spans="1:5" x14ac:dyDescent="0.25">
      <c r="A26"/>
      <c r="B26"/>
    </row>
    <row r="27" spans="1:5" x14ac:dyDescent="0.25">
      <c r="A27"/>
      <c r="B27"/>
    </row>
    <row r="28" spans="1:5" x14ac:dyDescent="0.25">
      <c r="A28"/>
      <c r="B28"/>
    </row>
    <row r="29" spans="1:5" x14ac:dyDescent="0.25">
      <c r="A29"/>
    </row>
    <row r="30" spans="1:5" ht="30" x14ac:dyDescent="0.25">
      <c r="A30" s="177" t="s">
        <v>278</v>
      </c>
      <c r="B30" s="198" t="s">
        <v>1934</v>
      </c>
      <c r="C30" s="178"/>
      <c r="D30" s="179"/>
      <c r="E30" s="180"/>
    </row>
    <row r="31" spans="1:5" ht="45" x14ac:dyDescent="0.25">
      <c r="A31" s="199" t="s">
        <v>1641</v>
      </c>
      <c r="B31" s="181" t="s">
        <v>63</v>
      </c>
      <c r="C31" s="182" t="s">
        <v>35</v>
      </c>
      <c r="D31" s="183" t="s">
        <v>282</v>
      </c>
      <c r="E31" s="184" t="s">
        <v>243</v>
      </c>
    </row>
    <row r="32" spans="1:5" ht="15" customHeight="1" x14ac:dyDescent="0.25">
      <c r="A32" s="194" t="s">
        <v>256</v>
      </c>
      <c r="B32" s="220">
        <v>2</v>
      </c>
      <c r="C32" s="229">
        <v>5</v>
      </c>
      <c r="D32" s="224"/>
      <c r="E32" s="221">
        <v>7</v>
      </c>
    </row>
    <row r="33" spans="1:5" ht="15" customHeight="1" x14ac:dyDescent="0.25">
      <c r="A33" s="166" t="s">
        <v>246</v>
      </c>
      <c r="B33" s="218">
        <v>3</v>
      </c>
      <c r="C33" s="230">
        <v>6</v>
      </c>
      <c r="D33" s="223"/>
      <c r="E33" s="219">
        <v>9</v>
      </c>
    </row>
    <row r="34" spans="1:5" ht="15" customHeight="1" x14ac:dyDescent="0.25">
      <c r="A34" s="166" t="s">
        <v>251</v>
      </c>
      <c r="B34" s="218">
        <v>2</v>
      </c>
      <c r="C34" s="230">
        <v>3</v>
      </c>
      <c r="D34" s="223"/>
      <c r="E34" s="219">
        <v>5</v>
      </c>
    </row>
    <row r="35" spans="1:5" ht="15" customHeight="1" x14ac:dyDescent="0.25">
      <c r="A35" s="166" t="s">
        <v>249</v>
      </c>
      <c r="B35" s="218"/>
      <c r="C35" s="230">
        <v>2</v>
      </c>
      <c r="D35" s="223"/>
      <c r="E35" s="219">
        <v>2</v>
      </c>
    </row>
    <row r="36" spans="1:5" ht="15" customHeight="1" x14ac:dyDescent="0.25">
      <c r="A36" s="166" t="s">
        <v>252</v>
      </c>
      <c r="B36" s="218"/>
      <c r="C36" s="230">
        <v>2</v>
      </c>
      <c r="D36" s="223"/>
      <c r="E36" s="219">
        <v>2</v>
      </c>
    </row>
    <row r="37" spans="1:5" x14ac:dyDescent="0.25">
      <c r="A37" s="166" t="s">
        <v>1642</v>
      </c>
      <c r="B37" s="218">
        <v>1</v>
      </c>
      <c r="C37" s="230">
        <v>2</v>
      </c>
      <c r="D37" s="223"/>
      <c r="E37" s="219">
        <v>3</v>
      </c>
    </row>
    <row r="38" spans="1:5" ht="30" x14ac:dyDescent="0.25">
      <c r="A38" s="166" t="s">
        <v>1643</v>
      </c>
      <c r="B38" s="218">
        <v>1</v>
      </c>
      <c r="C38" s="230">
        <v>2</v>
      </c>
      <c r="D38" s="223"/>
      <c r="E38" s="219">
        <v>3</v>
      </c>
    </row>
    <row r="39" spans="1:5" ht="15" customHeight="1" x14ac:dyDescent="0.25">
      <c r="A39" s="166" t="s">
        <v>244</v>
      </c>
      <c r="B39" s="218"/>
      <c r="C39" s="230">
        <v>7</v>
      </c>
      <c r="D39" s="223"/>
      <c r="E39" s="219">
        <v>7</v>
      </c>
    </row>
    <row r="40" spans="1:5" ht="15" customHeight="1" x14ac:dyDescent="0.25">
      <c r="A40" s="166" t="s">
        <v>324</v>
      </c>
      <c r="B40" s="218"/>
      <c r="C40" s="230">
        <v>6</v>
      </c>
      <c r="D40" s="223"/>
      <c r="E40" s="219">
        <v>6</v>
      </c>
    </row>
    <row r="41" spans="1:5" ht="15" customHeight="1" x14ac:dyDescent="0.25">
      <c r="A41" s="166" t="s">
        <v>326</v>
      </c>
      <c r="B41" s="218">
        <v>1</v>
      </c>
      <c r="C41" s="230">
        <v>1</v>
      </c>
      <c r="D41" s="223"/>
      <c r="E41" s="219">
        <v>2</v>
      </c>
    </row>
    <row r="42" spans="1:5" ht="15" customHeight="1" x14ac:dyDescent="0.25">
      <c r="A42" s="166" t="s">
        <v>325</v>
      </c>
      <c r="B42" s="218"/>
      <c r="C42" s="230">
        <v>3</v>
      </c>
      <c r="D42" s="223"/>
      <c r="E42" s="219">
        <v>3</v>
      </c>
    </row>
    <row r="43" spans="1:5" x14ac:dyDescent="0.25">
      <c r="A43" s="166" t="s">
        <v>1151</v>
      </c>
      <c r="B43" s="218">
        <v>1</v>
      </c>
      <c r="C43" s="230">
        <v>3</v>
      </c>
      <c r="D43" s="223"/>
      <c r="E43" s="219">
        <v>4</v>
      </c>
    </row>
    <row r="44" spans="1:5" ht="15" customHeight="1" x14ac:dyDescent="0.25">
      <c r="A44" s="166" t="s">
        <v>1644</v>
      </c>
      <c r="B44" s="218">
        <v>1</v>
      </c>
      <c r="C44" s="230">
        <v>2</v>
      </c>
      <c r="D44" s="223"/>
      <c r="E44" s="219">
        <v>3</v>
      </c>
    </row>
    <row r="45" spans="1:5" ht="15" customHeight="1" x14ac:dyDescent="0.25">
      <c r="A45" s="166" t="s">
        <v>250</v>
      </c>
      <c r="B45" s="218"/>
      <c r="C45" s="230">
        <v>2</v>
      </c>
      <c r="D45" s="223"/>
      <c r="E45" s="219">
        <v>2</v>
      </c>
    </row>
    <row r="46" spans="1:5" ht="15" customHeight="1" x14ac:dyDescent="0.25">
      <c r="A46" s="166" t="s">
        <v>258</v>
      </c>
      <c r="B46" s="218">
        <v>3</v>
      </c>
      <c r="C46" s="230">
        <v>4</v>
      </c>
      <c r="D46" s="223"/>
      <c r="E46" s="219">
        <v>7</v>
      </c>
    </row>
    <row r="47" spans="1:5" ht="15" customHeight="1" x14ac:dyDescent="0.25">
      <c r="A47" s="166" t="s">
        <v>257</v>
      </c>
      <c r="B47" s="218">
        <v>2</v>
      </c>
      <c r="C47" s="230">
        <v>4</v>
      </c>
      <c r="D47" s="223"/>
      <c r="E47" s="219">
        <v>6</v>
      </c>
    </row>
    <row r="48" spans="1:5" ht="15" customHeight="1" x14ac:dyDescent="0.25">
      <c r="A48" s="166" t="s">
        <v>248</v>
      </c>
      <c r="B48" s="218">
        <v>2</v>
      </c>
      <c r="C48" s="230">
        <v>9</v>
      </c>
      <c r="D48" s="223"/>
      <c r="E48" s="219">
        <v>11</v>
      </c>
    </row>
    <row r="49" spans="1:5" ht="15" customHeight="1" x14ac:dyDescent="0.25">
      <c r="A49" s="194" t="s">
        <v>284</v>
      </c>
      <c r="B49" s="220"/>
      <c r="C49" s="229"/>
      <c r="D49" s="224">
        <v>3</v>
      </c>
      <c r="E49" s="221">
        <v>3</v>
      </c>
    </row>
    <row r="50" spans="1:5" x14ac:dyDescent="0.25">
      <c r="A50" s="166" t="s">
        <v>2177</v>
      </c>
      <c r="B50" s="218"/>
      <c r="C50" s="230">
        <v>1</v>
      </c>
      <c r="D50" s="223"/>
      <c r="E50" s="219">
        <v>1</v>
      </c>
    </row>
    <row r="51" spans="1:5" ht="30" x14ac:dyDescent="0.25">
      <c r="A51" s="194" t="s">
        <v>2186</v>
      </c>
      <c r="B51" s="220">
        <v>1</v>
      </c>
      <c r="C51" s="229">
        <v>1</v>
      </c>
      <c r="D51" s="224"/>
      <c r="E51" s="221">
        <v>2</v>
      </c>
    </row>
    <row r="52" spans="1:5" x14ac:dyDescent="0.25">
      <c r="A52" s="163" t="s">
        <v>243</v>
      </c>
      <c r="B52" s="225">
        <v>20</v>
      </c>
      <c r="C52" s="228">
        <v>65</v>
      </c>
      <c r="D52" s="226">
        <v>3</v>
      </c>
      <c r="E52" s="227">
        <v>88</v>
      </c>
    </row>
    <row r="53" spans="1:5" x14ac:dyDescent="0.25">
      <c r="A53"/>
      <c r="B53"/>
      <c r="C53"/>
      <c r="D53"/>
      <c r="E53"/>
    </row>
    <row r="54" spans="1:5" x14ac:dyDescent="0.25">
      <c r="A54"/>
      <c r="B54"/>
      <c r="C54"/>
      <c r="D54"/>
      <c r="E54"/>
    </row>
    <row r="55" spans="1:5" x14ac:dyDescent="0.25">
      <c r="A55"/>
      <c r="B55"/>
      <c r="C55"/>
      <c r="D55"/>
      <c r="E55"/>
    </row>
    <row r="56" spans="1:5" x14ac:dyDescent="0.25">
      <c r="A56"/>
      <c r="B56"/>
      <c r="C56"/>
      <c r="D56"/>
      <c r="E56"/>
    </row>
    <row r="57" spans="1:5" x14ac:dyDescent="0.25">
      <c r="A57"/>
      <c r="B57"/>
      <c r="C57"/>
      <c r="D57"/>
      <c r="E57"/>
    </row>
    <row r="58" spans="1:5" x14ac:dyDescent="0.25">
      <c r="A58"/>
      <c r="B58"/>
      <c r="C58"/>
      <c r="D58"/>
      <c r="E58"/>
    </row>
    <row r="59" spans="1:5" x14ac:dyDescent="0.25">
      <c r="A59"/>
      <c r="B59"/>
      <c r="C59"/>
      <c r="D59"/>
      <c r="E59"/>
    </row>
    <row r="60" spans="1:5" x14ac:dyDescent="0.25">
      <c r="A60"/>
      <c r="B60"/>
      <c r="C60"/>
      <c r="D60"/>
      <c r="E60"/>
    </row>
    <row r="61" spans="1:5" x14ac:dyDescent="0.25">
      <c r="A61"/>
      <c r="B61"/>
      <c r="C61"/>
      <c r="D61"/>
      <c r="E61"/>
    </row>
    <row r="62" spans="1:5" x14ac:dyDescent="0.25">
      <c r="A62"/>
      <c r="B62"/>
      <c r="C62"/>
      <c r="D62"/>
      <c r="E62"/>
    </row>
    <row r="63" spans="1:5" x14ac:dyDescent="0.25">
      <c r="A63"/>
      <c r="B63"/>
      <c r="C63"/>
      <c r="D63"/>
      <c r="E63"/>
    </row>
    <row r="64" spans="1:5" x14ac:dyDescent="0.25">
      <c r="A64"/>
      <c r="B64"/>
      <c r="C64"/>
      <c r="D64"/>
      <c r="E64"/>
    </row>
    <row r="65" spans="1:5" x14ac:dyDescent="0.25">
      <c r="A65"/>
      <c r="B65"/>
      <c r="C65"/>
      <c r="D65"/>
      <c r="E65"/>
    </row>
    <row r="66" spans="1:5" x14ac:dyDescent="0.25">
      <c r="A66"/>
      <c r="B66"/>
      <c r="C66"/>
      <c r="D66"/>
      <c r="E66"/>
    </row>
    <row r="67" spans="1:5" x14ac:dyDescent="0.25">
      <c r="A67"/>
      <c r="B67"/>
      <c r="C67"/>
      <c r="D67"/>
      <c r="E67"/>
    </row>
    <row r="68" spans="1:5" x14ac:dyDescent="0.25">
      <c r="A68"/>
      <c r="B68"/>
      <c r="C68"/>
      <c r="D68"/>
      <c r="E68"/>
    </row>
    <row r="69" spans="1:5" x14ac:dyDescent="0.25">
      <c r="A69"/>
      <c r="B69"/>
      <c r="C69"/>
      <c r="D69"/>
      <c r="E69"/>
    </row>
    <row r="70" spans="1:5" x14ac:dyDescent="0.25">
      <c r="A70"/>
      <c r="B70"/>
      <c r="C70"/>
      <c r="D70"/>
      <c r="E70"/>
    </row>
    <row r="71" spans="1:5" x14ac:dyDescent="0.25">
      <c r="A71"/>
    </row>
    <row r="72" spans="1:5" x14ac:dyDescent="0.25">
      <c r="A72"/>
    </row>
    <row r="73" spans="1:5" x14ac:dyDescent="0.25">
      <c r="A73"/>
    </row>
    <row r="74" spans="1:5" x14ac:dyDescent="0.25">
      <c r="A74"/>
    </row>
    <row r="75" spans="1:5" x14ac:dyDescent="0.25">
      <c r="A75"/>
    </row>
    <row r="76" spans="1:5" x14ac:dyDescent="0.25">
      <c r="A76"/>
    </row>
    <row r="77" spans="1:5" x14ac:dyDescent="0.25">
      <c r="A77"/>
    </row>
    <row r="78" spans="1:5" x14ac:dyDescent="0.25">
      <c r="A78"/>
    </row>
    <row r="79" spans="1:5" x14ac:dyDescent="0.25">
      <c r="A79"/>
    </row>
    <row r="80" spans="1:5"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sheetData>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8"/>
    <col min="2" max="2" width="5.7109375" style="68" customWidth="1"/>
    <col min="3" max="3" width="6.85546875" style="68" customWidth="1"/>
    <col min="4" max="4" width="19.28515625" style="68" customWidth="1"/>
    <col min="5" max="5" width="4.140625" style="68" customWidth="1"/>
    <col min="6" max="6" width="19.7109375" style="68" customWidth="1"/>
    <col min="7" max="7" width="2" style="68" customWidth="1"/>
    <col min="8" max="8" width="19.7109375" style="68" customWidth="1"/>
    <col min="9" max="9" width="2" style="68" customWidth="1"/>
    <col min="10" max="10" width="19.7109375" style="68" customWidth="1"/>
    <col min="11" max="11" width="2.42578125" style="68" customWidth="1"/>
    <col min="12" max="12" width="19.7109375" style="68" customWidth="1"/>
    <col min="13" max="13" width="2.5703125" style="68" customWidth="1"/>
    <col min="14" max="14" width="19.7109375" style="68" customWidth="1"/>
    <col min="15" max="15" width="5.7109375" style="68" customWidth="1"/>
    <col min="16" max="16384" width="11.42578125" style="68"/>
  </cols>
  <sheetData>
    <row r="1" spans="2:18" ht="19.5" customHeight="1" x14ac:dyDescent="0.25"/>
    <row r="2" spans="2:18" ht="27" customHeight="1" x14ac:dyDescent="0.25">
      <c r="B2" s="280" t="s">
        <v>279</v>
      </c>
      <c r="C2" s="281"/>
      <c r="D2" s="281"/>
      <c r="E2" s="281"/>
      <c r="F2" s="281"/>
      <c r="G2" s="281"/>
      <c r="H2" s="281"/>
      <c r="I2" s="281"/>
      <c r="J2" s="281"/>
      <c r="K2" s="281"/>
      <c r="L2" s="281"/>
      <c r="M2" s="281"/>
      <c r="N2" s="281"/>
      <c r="O2" s="282"/>
    </row>
    <row r="3" spans="2:18" ht="30" customHeight="1" x14ac:dyDescent="0.25">
      <c r="B3" s="283"/>
      <c r="C3" s="284"/>
      <c r="D3" s="284"/>
      <c r="E3" s="284"/>
      <c r="F3" s="284"/>
      <c r="G3" s="284"/>
      <c r="H3" s="284"/>
      <c r="I3" s="284"/>
      <c r="J3" s="284"/>
      <c r="K3" s="284"/>
      <c r="L3" s="284"/>
      <c r="M3" s="284"/>
      <c r="N3" s="284"/>
      <c r="O3" s="285"/>
    </row>
    <row r="4" spans="2:18" ht="19.5" customHeight="1" x14ac:dyDescent="0.25">
      <c r="B4" s="70"/>
      <c r="C4" s="69"/>
      <c r="D4" s="69"/>
      <c r="E4" s="69"/>
      <c r="F4" s="69"/>
      <c r="G4" s="69"/>
      <c r="H4" s="69"/>
      <c r="I4" s="69"/>
      <c r="J4" s="69"/>
      <c r="K4" s="69"/>
      <c r="L4" s="69"/>
      <c r="M4" s="69"/>
      <c r="N4" s="69"/>
      <c r="O4" s="83"/>
    </row>
    <row r="5" spans="2:18" x14ac:dyDescent="0.25">
      <c r="B5" s="70"/>
      <c r="D5" s="71"/>
      <c r="F5" s="71"/>
      <c r="H5" s="71"/>
      <c r="J5" s="71"/>
      <c r="L5" s="71"/>
      <c r="N5" s="71"/>
      <c r="O5" s="83"/>
    </row>
    <row r="6" spans="2:18" ht="40.5" customHeight="1" x14ac:dyDescent="0.25">
      <c r="B6" s="70"/>
      <c r="C6" s="279" t="s">
        <v>270</v>
      </c>
      <c r="D6" s="72" t="str">
        <f>Datos!T2</f>
        <v>Muy alta (5)</v>
      </c>
      <c r="F6" s="73">
        <f>COUNTIFS(Mapa_riesgos!$U$12:$U$99,$D6,Mapa_riesgos!$W$12:$W$99,F$16)</f>
        <v>0</v>
      </c>
      <c r="G6" s="74"/>
      <c r="H6" s="73">
        <f>COUNTIFS(Mapa_riesgos!$U$12:$U$99,$D6,Mapa_riesgos!$W$12:$W$99,H$16)</f>
        <v>2</v>
      </c>
      <c r="I6" s="74"/>
      <c r="J6" s="73">
        <f>COUNTIFS(Mapa_riesgos!$U$12:$U$99,$D6,Mapa_riesgos!$W$12:$W$99,J$16)</f>
        <v>2</v>
      </c>
      <c r="K6" s="74"/>
      <c r="L6" s="73">
        <f>COUNTIFS(Mapa_riesgos!$U$12:$U$99,$D6,Mapa_riesgos!$W$12:$W$99,L$16)</f>
        <v>0</v>
      </c>
      <c r="M6" s="74"/>
      <c r="N6" s="75">
        <f>COUNTIFS(Mapa_riesgos!$U$12:$U$99,$D6,Mapa_riesgos!$W$12:$W$99,N$16)</f>
        <v>0</v>
      </c>
      <c r="O6" s="83"/>
    </row>
    <row r="7" spans="2:18" ht="12" customHeight="1" x14ac:dyDescent="0.25">
      <c r="B7" s="70"/>
      <c r="C7" s="279"/>
      <c r="D7" s="71"/>
      <c r="F7" s="76"/>
      <c r="G7" s="74"/>
      <c r="H7" s="76"/>
      <c r="I7" s="74"/>
      <c r="J7" s="76"/>
      <c r="K7" s="74"/>
      <c r="L7" s="76"/>
      <c r="M7" s="74"/>
      <c r="N7" s="76"/>
      <c r="O7" s="83"/>
    </row>
    <row r="8" spans="2:18" ht="40.5" customHeight="1" x14ac:dyDescent="0.25">
      <c r="B8" s="70"/>
      <c r="C8" s="279"/>
      <c r="D8" s="72" t="str">
        <f>Datos!T3</f>
        <v>Alta (4)</v>
      </c>
      <c r="F8" s="77">
        <f>COUNTIFS(Mapa_riesgos!$U$12:$U$99,$D8,Mapa_riesgos!$W$12:$W$99,F$16)</f>
        <v>1</v>
      </c>
      <c r="G8" s="74"/>
      <c r="H8" s="77">
        <f>COUNTIFS(Mapa_riesgos!$U$12:$U$99,$D8,Mapa_riesgos!$W$12:$W$99,H$16)</f>
        <v>2</v>
      </c>
      <c r="I8" s="74"/>
      <c r="J8" s="73">
        <f>COUNTIFS(Mapa_riesgos!$U$12:$U$99,$D8,Mapa_riesgos!$W$12:$W$99,J$16)</f>
        <v>3</v>
      </c>
      <c r="K8" s="74"/>
      <c r="L8" s="73">
        <f>COUNTIFS(Mapa_riesgos!$U$12:$U$99,$D8,Mapa_riesgos!$W$12:$W$99,L$16)</f>
        <v>2</v>
      </c>
      <c r="M8" s="74"/>
      <c r="N8" s="75">
        <f>COUNTIFS(Mapa_riesgos!$U$12:$U$99,$D8,Mapa_riesgos!$W$12:$W$99,N$16)</f>
        <v>1</v>
      </c>
      <c r="O8" s="83"/>
    </row>
    <row r="9" spans="2:18" ht="11.25" customHeight="1" x14ac:dyDescent="0.25">
      <c r="B9" s="70"/>
      <c r="C9" s="279"/>
      <c r="D9" s="71"/>
      <c r="F9" s="76"/>
      <c r="G9" s="74"/>
      <c r="H9" s="76"/>
      <c r="I9" s="74"/>
      <c r="J9" s="76"/>
      <c r="K9" s="74"/>
      <c r="L9" s="76"/>
      <c r="M9" s="74"/>
      <c r="N9" s="76"/>
      <c r="O9" s="83"/>
    </row>
    <row r="10" spans="2:18" ht="40.5" customHeight="1" x14ac:dyDescent="0.25">
      <c r="B10" s="70"/>
      <c r="C10" s="279"/>
      <c r="D10" s="72" t="str">
        <f>Datos!T4</f>
        <v>Media (3)</v>
      </c>
      <c r="F10" s="77">
        <f>COUNTIFS(Mapa_riesgos!$U$12:$U$99,$D10,Mapa_riesgos!$W$12:$W$99,F$16)</f>
        <v>0</v>
      </c>
      <c r="G10" s="74"/>
      <c r="H10" s="77">
        <f>COUNTIFS(Mapa_riesgos!$U$12:$U$99,$D10,Mapa_riesgos!$W$12:$W$99,H$16)</f>
        <v>11</v>
      </c>
      <c r="I10" s="74"/>
      <c r="J10" s="77">
        <f>COUNTIFS(Mapa_riesgos!$U$12:$U$99,$D10,Mapa_riesgos!$W$12:$W$99,J$16)</f>
        <v>8</v>
      </c>
      <c r="K10" s="74"/>
      <c r="L10" s="73">
        <f>COUNTIFS(Mapa_riesgos!$U$12:$U$99,$D10,Mapa_riesgos!$W$12:$W$99,L$16)</f>
        <v>3</v>
      </c>
      <c r="M10" s="74"/>
      <c r="N10" s="75">
        <f>COUNTIFS(Mapa_riesgos!$U$12:$U$99,$D10,Mapa_riesgos!$W$12:$W$99,N$16)</f>
        <v>0</v>
      </c>
      <c r="O10" s="83"/>
      <c r="Q10" s="101"/>
      <c r="R10" s="102"/>
    </row>
    <row r="11" spans="2:18" ht="9" customHeight="1" x14ac:dyDescent="0.25">
      <c r="B11" s="70"/>
      <c r="C11" s="279"/>
      <c r="D11" s="71"/>
      <c r="F11" s="76"/>
      <c r="G11" s="74"/>
      <c r="H11" s="76"/>
      <c r="I11" s="74"/>
      <c r="J11" s="76"/>
      <c r="K11" s="74"/>
      <c r="L11" s="76"/>
      <c r="M11" s="74"/>
      <c r="N11" s="76"/>
      <c r="O11" s="83"/>
    </row>
    <row r="12" spans="2:18" ht="40.5" customHeight="1" x14ac:dyDescent="0.25">
      <c r="B12" s="70"/>
      <c r="C12" s="279"/>
      <c r="D12" s="72" t="str">
        <f>Datos!T5</f>
        <v>Baja (2)</v>
      </c>
      <c r="F12" s="78">
        <f>COUNTIFS(Mapa_riesgos!$U$12:$U$99,$D12,Mapa_riesgos!$W$12:$W$99,F$16)</f>
        <v>2</v>
      </c>
      <c r="G12" s="74"/>
      <c r="H12" s="77">
        <f>COUNTIFS(Mapa_riesgos!$U$12:$U$99,$D12,Mapa_riesgos!$W$12:$W$99,H$16)</f>
        <v>12</v>
      </c>
      <c r="I12" s="74"/>
      <c r="J12" s="77">
        <f>COUNTIFS(Mapa_riesgos!$U$12:$U$99,$D12,Mapa_riesgos!$W$12:$W$99,J$16)</f>
        <v>7</v>
      </c>
      <c r="K12" s="74"/>
      <c r="L12" s="73">
        <f>COUNTIFS(Mapa_riesgos!$U$12:$U$99,$D12,Mapa_riesgos!$W$12:$W$99,L$16)</f>
        <v>5</v>
      </c>
      <c r="M12" s="74"/>
      <c r="N12" s="75">
        <f>COUNTIFS(Mapa_riesgos!$U$12:$U$99,$D12,Mapa_riesgos!$W$12:$W$99,N$16)</f>
        <v>0</v>
      </c>
      <c r="O12" s="83"/>
      <c r="Q12" s="101"/>
      <c r="R12" s="103"/>
    </row>
    <row r="13" spans="2:18" ht="9.75" customHeight="1" x14ac:dyDescent="0.25">
      <c r="B13" s="70"/>
      <c r="C13" s="279"/>
      <c r="D13" s="71"/>
      <c r="F13" s="76"/>
      <c r="G13" s="74"/>
      <c r="H13" s="76"/>
      <c r="I13" s="74"/>
      <c r="J13" s="76"/>
      <c r="K13" s="74"/>
      <c r="L13" s="76"/>
      <c r="M13" s="74"/>
      <c r="N13" s="76"/>
      <c r="O13" s="83"/>
    </row>
    <row r="14" spans="2:18" ht="40.5" customHeight="1" x14ac:dyDescent="0.25">
      <c r="B14" s="70"/>
      <c r="C14" s="279"/>
      <c r="D14" s="72" t="str">
        <f>Datos!T6</f>
        <v>Muy baja (1)</v>
      </c>
      <c r="F14" s="78">
        <f>COUNTIFS(Mapa_riesgos!$U$12:$U$99,$D14,Mapa_riesgos!$W$12:$W$99,F$16)</f>
        <v>0</v>
      </c>
      <c r="G14" s="74"/>
      <c r="H14" s="78">
        <f>COUNTIFS(Mapa_riesgos!$U$12:$U$99,$D14,Mapa_riesgos!$W$12:$W$99,H$16)</f>
        <v>5</v>
      </c>
      <c r="I14" s="74"/>
      <c r="J14" s="77">
        <f>COUNTIFS(Mapa_riesgos!$U$12:$U$99,$D14,Mapa_riesgos!$W$12:$W$99,J$16)</f>
        <v>4</v>
      </c>
      <c r="K14" s="74"/>
      <c r="L14" s="73">
        <f>COUNTIFS(Mapa_riesgos!$U$12:$U$99,$D14,Mapa_riesgos!$W$12:$W$99,L$16)</f>
        <v>12</v>
      </c>
      <c r="M14" s="74"/>
      <c r="N14" s="75">
        <f>COUNTIFS(Mapa_riesgos!$U$12:$U$99,$D14,Mapa_riesgos!$W$12:$W$99,N$16)</f>
        <v>6</v>
      </c>
      <c r="O14" s="83"/>
    </row>
    <row r="15" spans="2:18" ht="27.75" customHeight="1" x14ac:dyDescent="0.25">
      <c r="B15" s="70"/>
      <c r="D15" s="71"/>
      <c r="F15" s="71"/>
      <c r="H15" s="71"/>
      <c r="J15" s="71"/>
      <c r="L15" s="71"/>
      <c r="N15" s="71"/>
      <c r="O15" s="83"/>
    </row>
    <row r="16" spans="2:18" ht="41.25" customHeight="1" x14ac:dyDescent="0.25">
      <c r="B16" s="70"/>
      <c r="F16" s="72" t="str">
        <f>Datos!U6</f>
        <v>Leve (1)</v>
      </c>
      <c r="G16" s="79"/>
      <c r="H16" s="72" t="str">
        <f>Datos!U5</f>
        <v>Menor (2)</v>
      </c>
      <c r="I16" s="79"/>
      <c r="J16" s="72" t="str">
        <f>Datos!U4</f>
        <v>Moderado (3)</v>
      </c>
      <c r="K16" s="79"/>
      <c r="L16" s="72" t="str">
        <f>Datos!U3</f>
        <v>Mayor (4)</v>
      </c>
      <c r="M16" s="79"/>
      <c r="N16" s="72" t="str">
        <f>Datos!U2</f>
        <v>Catastrófico (5)</v>
      </c>
      <c r="O16" s="83"/>
    </row>
    <row r="17" spans="2:15" ht="41.25" customHeight="1" x14ac:dyDescent="0.25">
      <c r="B17" s="70"/>
      <c r="F17" s="80"/>
      <c r="G17" s="81"/>
      <c r="H17" s="80"/>
      <c r="I17" s="81"/>
      <c r="J17" s="82" t="s">
        <v>269</v>
      </c>
      <c r="K17" s="81"/>
      <c r="L17" s="80"/>
      <c r="M17" s="81"/>
      <c r="N17" s="80"/>
      <c r="O17" s="83"/>
    </row>
    <row r="18" spans="2:15" ht="18" customHeight="1" x14ac:dyDescent="0.25">
      <c r="B18" s="70"/>
      <c r="O18" s="83"/>
    </row>
    <row r="19" spans="2:15" ht="26.25" customHeight="1" x14ac:dyDescent="0.25">
      <c r="B19" s="70"/>
      <c r="D19" s="82" t="s">
        <v>224</v>
      </c>
      <c r="F19" s="84">
        <f>+F12+F14+H14</f>
        <v>7</v>
      </c>
      <c r="G19" s="74"/>
      <c r="H19" s="84">
        <f>+F8+F10+H8+H10+H12+J10+J12+J14</f>
        <v>45</v>
      </c>
      <c r="I19" s="74"/>
      <c r="J19" s="84">
        <f>+F6+H6+J6+J8+L6+L8+L10+L12+L14</f>
        <v>29</v>
      </c>
      <c r="K19" s="74"/>
      <c r="L19" s="84">
        <f>+N6+N8+N10+N12+N14</f>
        <v>7</v>
      </c>
      <c r="M19" s="81"/>
      <c r="N19" s="81"/>
      <c r="O19" s="83"/>
    </row>
    <row r="20" spans="2:15" ht="26.25" customHeight="1" x14ac:dyDescent="0.3">
      <c r="B20" s="70"/>
      <c r="D20" s="85">
        <f>SUM(F6:N14)</f>
        <v>88</v>
      </c>
      <c r="F20" s="86" t="s">
        <v>271</v>
      </c>
      <c r="G20" s="87"/>
      <c r="H20" s="88" t="s">
        <v>84</v>
      </c>
      <c r="I20" s="87"/>
      <c r="J20" s="89" t="s">
        <v>272</v>
      </c>
      <c r="K20" s="87"/>
      <c r="L20" s="90" t="s">
        <v>273</v>
      </c>
      <c r="O20" s="83"/>
    </row>
    <row r="21" spans="2:15" x14ac:dyDescent="0.25">
      <c r="B21" s="91"/>
      <c r="C21" s="92"/>
      <c r="D21" s="92"/>
      <c r="E21" s="92"/>
      <c r="F21" s="92"/>
      <c r="G21" s="92"/>
      <c r="H21" s="92"/>
      <c r="I21" s="92"/>
      <c r="J21" s="92"/>
      <c r="K21" s="92"/>
      <c r="L21" s="92"/>
      <c r="M21" s="92"/>
      <c r="N21" s="92"/>
      <c r="O21" s="93"/>
    </row>
  </sheetData>
  <mergeCells count="2">
    <mergeCell ref="C6:C14"/>
    <mergeCell ref="B2:O3"/>
  </mergeCells>
  <conditionalFormatting sqref="F6 H6 J6 L6 J8 L8 L10 L12 L14">
    <cfRule type="cellIs" dxfId="7" priority="2" operator="equal">
      <formula>0</formula>
    </cfRule>
  </conditionalFormatting>
  <conditionalFormatting sqref="F8 H8 F10 H10 J10 H12 J12 J14">
    <cfRule type="cellIs" dxfId="6" priority="3" operator="equal">
      <formula>0</formula>
    </cfRule>
  </conditionalFormatting>
  <conditionalFormatting sqref="F12 F14 H14">
    <cfRule type="cellIs" dxfId="5" priority="4" operator="equal">
      <formula>0</formula>
    </cfRule>
  </conditionalFormatting>
  <conditionalFormatting sqref="N6 N8 N10 N12 N14">
    <cfRule type="cellIs" dxfId="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tint="-0.249977111117893"/>
  </sheetPr>
  <dimension ref="B1:E20"/>
  <sheetViews>
    <sheetView showGridLines="0" zoomScaleNormal="100" workbookViewId="0"/>
  </sheetViews>
  <sheetFormatPr baseColWidth="10" defaultRowHeight="15" x14ac:dyDescent="0.25"/>
  <cols>
    <col min="1" max="1" width="23.140625" style="96" customWidth="1"/>
    <col min="2" max="2" width="31.140625" style="96" customWidth="1"/>
    <col min="3" max="3" width="14.42578125" style="96" customWidth="1"/>
    <col min="4" max="4" width="32.85546875" style="96" customWidth="1"/>
    <col min="5" max="5" width="14.42578125" style="96" customWidth="1"/>
    <col min="6" max="16384" width="11.42578125" style="96"/>
  </cols>
  <sheetData>
    <row r="1" spans="2:5" ht="27" customHeight="1" x14ac:dyDescent="0.25"/>
    <row r="2" spans="2:5" x14ac:dyDescent="0.25">
      <c r="B2" s="149" t="s">
        <v>223</v>
      </c>
      <c r="C2" s="149" t="s">
        <v>263</v>
      </c>
      <c r="D2" s="149" t="s">
        <v>225</v>
      </c>
      <c r="E2" s="149" t="s">
        <v>263</v>
      </c>
    </row>
    <row r="3" spans="2:5" x14ac:dyDescent="0.25">
      <c r="B3" s="150" t="s">
        <v>273</v>
      </c>
      <c r="C3" s="159">
        <f>COUNTIFS(Mapa_riesgos!$Y$12:$Y$99,$B$3)</f>
        <v>7</v>
      </c>
      <c r="D3" s="150" t="s">
        <v>273</v>
      </c>
      <c r="E3" s="159">
        <f>COUNTIFS(Mapa_riesgos!$Y$12:$Y$99,$B$3,Mapa_riesgos!$AE$12:$AE$99,D3)</f>
        <v>6</v>
      </c>
    </row>
    <row r="4" spans="2:5" x14ac:dyDescent="0.25">
      <c r="B4" s="151"/>
      <c r="C4" s="159"/>
      <c r="D4" s="152" t="s">
        <v>272</v>
      </c>
      <c r="E4" s="159">
        <f>COUNTIFS(Mapa_riesgos!$Y$12:$Y$99,$B$3,Mapa_riesgos!$AE$12:$AE$99,D4)</f>
        <v>1</v>
      </c>
    </row>
    <row r="5" spans="2:5" x14ac:dyDescent="0.25">
      <c r="B5" s="151"/>
      <c r="C5" s="159"/>
      <c r="D5" s="153" t="s">
        <v>84</v>
      </c>
      <c r="E5" s="159">
        <f>COUNTIFS(Mapa_riesgos!$Y$12:$Y$99,$B$3,Mapa_riesgos!$AE$12:$AE$99,D5)</f>
        <v>0</v>
      </c>
    </row>
    <row r="6" spans="2:5" x14ac:dyDescent="0.25">
      <c r="B6" s="154"/>
      <c r="C6" s="160"/>
      <c r="D6" s="155" t="s">
        <v>271</v>
      </c>
      <c r="E6" s="159">
        <f>COUNTIFS(Mapa_riesgos!$Y$12:$Y$99,$B$3,Mapa_riesgos!$AE$12:$AE$99,D6)</f>
        <v>0</v>
      </c>
    </row>
    <row r="7" spans="2:5" x14ac:dyDescent="0.25">
      <c r="B7" s="152" t="s">
        <v>272</v>
      </c>
      <c r="C7" s="159">
        <f>COUNTIFS(Mapa_riesgos!$Y$12:$Y$99,$B$7)</f>
        <v>29</v>
      </c>
      <c r="D7" s="150" t="s">
        <v>273</v>
      </c>
      <c r="E7" s="159">
        <f>COUNTIFS(Mapa_riesgos!$Y$12:$Y$99,$B$7,Mapa_riesgos!$AE$12:$AE$99,D7)</f>
        <v>0</v>
      </c>
    </row>
    <row r="8" spans="2:5" x14ac:dyDescent="0.25">
      <c r="B8" s="151"/>
      <c r="C8" s="159"/>
      <c r="D8" s="152" t="s">
        <v>272</v>
      </c>
      <c r="E8" s="159">
        <f>COUNTIFS(Mapa_riesgos!$Y$12:$Y$99,$B$7,Mapa_riesgos!$AE$12:$AE$99,D8)</f>
        <v>12</v>
      </c>
    </row>
    <row r="9" spans="2:5" x14ac:dyDescent="0.25">
      <c r="B9" s="151"/>
      <c r="C9" s="159"/>
      <c r="D9" s="153" t="s">
        <v>84</v>
      </c>
      <c r="E9" s="159">
        <f>COUNTIFS(Mapa_riesgos!$Y$12:$Y$99,$B$7,Mapa_riesgos!$AE$12:$AE$99,D9)</f>
        <v>4</v>
      </c>
    </row>
    <row r="10" spans="2:5" x14ac:dyDescent="0.25">
      <c r="B10" s="154"/>
      <c r="C10" s="160"/>
      <c r="D10" s="155" t="s">
        <v>271</v>
      </c>
      <c r="E10" s="159">
        <f>COUNTIFS(Mapa_riesgos!$Y$12:$Y$99,$B$7,Mapa_riesgos!$AE$12:$AE$99,D10)</f>
        <v>13</v>
      </c>
    </row>
    <row r="11" spans="2:5" x14ac:dyDescent="0.25">
      <c r="B11" s="153" t="s">
        <v>84</v>
      </c>
      <c r="C11" s="159">
        <f>COUNTIFS(Mapa_riesgos!$Y$12:$Y$99,$B$11)</f>
        <v>45</v>
      </c>
      <c r="D11" s="150" t="s">
        <v>273</v>
      </c>
      <c r="E11" s="159">
        <f>COUNTIFS(Mapa_riesgos!$Y$12:$Y$99,$B$11,Mapa_riesgos!$AE$12:$AE$99,D11)</f>
        <v>0</v>
      </c>
    </row>
    <row r="12" spans="2:5" x14ac:dyDescent="0.25">
      <c r="B12" s="151"/>
      <c r="C12" s="159"/>
      <c r="D12" s="152" t="s">
        <v>272</v>
      </c>
      <c r="E12" s="159">
        <f>COUNTIFS(Mapa_riesgos!$Y$12:$Y$99,$B$11,Mapa_riesgos!$AE$12:$AE$99,D12)</f>
        <v>0</v>
      </c>
    </row>
    <row r="13" spans="2:5" x14ac:dyDescent="0.25">
      <c r="B13" s="151"/>
      <c r="C13" s="159"/>
      <c r="D13" s="153" t="s">
        <v>84</v>
      </c>
      <c r="E13" s="159">
        <f>COUNTIFS(Mapa_riesgos!$Y$12:$Y$99,$B$11,Mapa_riesgos!$AE$12:$AE$99,D13)</f>
        <v>6</v>
      </c>
    </row>
    <row r="14" spans="2:5" x14ac:dyDescent="0.25">
      <c r="B14" s="154"/>
      <c r="C14" s="160"/>
      <c r="D14" s="155" t="s">
        <v>271</v>
      </c>
      <c r="E14" s="159">
        <f>COUNTIFS(Mapa_riesgos!$Y$12:$Y$99,$B$11,Mapa_riesgos!$AE$12:$AE$99,D14)</f>
        <v>39</v>
      </c>
    </row>
    <row r="15" spans="2:5" x14ac:dyDescent="0.25">
      <c r="B15" s="156" t="s">
        <v>271</v>
      </c>
      <c r="C15" s="159">
        <f>COUNTIFS(Mapa_riesgos!$Y$12:$Y$99,$B$15)</f>
        <v>7</v>
      </c>
      <c r="D15" s="150" t="s">
        <v>273</v>
      </c>
      <c r="E15" s="159">
        <f>COUNTIFS(Mapa_riesgos!$Y$12:$Y$99,$B$15,Mapa_riesgos!$AE$12:$AE$99,D15)</f>
        <v>0</v>
      </c>
    </row>
    <row r="16" spans="2:5" x14ac:dyDescent="0.25">
      <c r="B16" s="151"/>
      <c r="C16" s="159"/>
      <c r="D16" s="152" t="s">
        <v>272</v>
      </c>
      <c r="E16" s="159">
        <f>COUNTIFS(Mapa_riesgos!$Y$12:$Y$99,$B$15,Mapa_riesgos!$AE$12:$AE$99,D16)</f>
        <v>0</v>
      </c>
    </row>
    <row r="17" spans="2:5" x14ac:dyDescent="0.25">
      <c r="B17" s="151"/>
      <c r="D17" s="153" t="s">
        <v>84</v>
      </c>
      <c r="E17" s="159">
        <f>COUNTIFS(Mapa_riesgos!$Y$12:$Y$99,$B$15,Mapa_riesgos!$AE$12:$AE$99,D17)</f>
        <v>0</v>
      </c>
    </row>
    <row r="18" spans="2:5" x14ac:dyDescent="0.25">
      <c r="B18" s="154"/>
      <c r="C18" s="97"/>
      <c r="D18" s="155" t="s">
        <v>271</v>
      </c>
      <c r="E18" s="159">
        <f>COUNTIFS(Mapa_riesgos!$Y$12:$Y$99,$B$15,Mapa_riesgos!$AE$12:$AE$99,D18)</f>
        <v>7</v>
      </c>
    </row>
    <row r="19" spans="2:5" x14ac:dyDescent="0.25">
      <c r="B19" s="157"/>
      <c r="C19" s="98"/>
      <c r="D19" s="157"/>
      <c r="E19" s="98"/>
    </row>
    <row r="20" spans="2:5" x14ac:dyDescent="0.25">
      <c r="B20" s="158" t="s">
        <v>264</v>
      </c>
      <c r="C20" s="158"/>
      <c r="D20" s="98"/>
      <c r="E20" s="98">
        <f>SUM(E3:E18)</f>
        <v>88</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8" customWidth="1"/>
    <col min="2" max="2" width="5.7109375" style="68" customWidth="1"/>
    <col min="3" max="3" width="6.85546875" style="68" customWidth="1"/>
    <col min="4" max="4" width="19.28515625" style="68" customWidth="1"/>
    <col min="5" max="5" width="4.140625" style="68" customWidth="1"/>
    <col min="6" max="6" width="19.7109375" style="68" customWidth="1"/>
    <col min="7" max="7" width="2" style="68" customWidth="1"/>
    <col min="8" max="8" width="19.7109375" style="68" customWidth="1"/>
    <col min="9" max="9" width="2" style="68" customWidth="1"/>
    <col min="10" max="10" width="19.7109375" style="68" customWidth="1"/>
    <col min="11" max="11" width="2.42578125" style="68" customWidth="1"/>
    <col min="12" max="12" width="19.7109375" style="68" customWidth="1"/>
    <col min="13" max="13" width="2.5703125" style="68" customWidth="1"/>
    <col min="14" max="14" width="19.7109375" style="68" customWidth="1"/>
    <col min="15" max="15" width="5.7109375" style="68" customWidth="1"/>
    <col min="16" max="16384" width="11.42578125" style="68"/>
  </cols>
  <sheetData>
    <row r="1" spans="2:18" ht="20.25" customHeight="1" x14ac:dyDescent="0.25"/>
    <row r="2" spans="2:18" ht="27" customHeight="1" x14ac:dyDescent="0.25">
      <c r="B2" s="280" t="s">
        <v>280</v>
      </c>
      <c r="C2" s="281"/>
      <c r="D2" s="281"/>
      <c r="E2" s="281"/>
      <c r="F2" s="281"/>
      <c r="G2" s="281"/>
      <c r="H2" s="281"/>
      <c r="I2" s="281"/>
      <c r="J2" s="281"/>
      <c r="K2" s="281"/>
      <c r="L2" s="281"/>
      <c r="M2" s="281"/>
      <c r="N2" s="281"/>
      <c r="O2" s="282"/>
      <c r="P2" s="94"/>
    </row>
    <row r="3" spans="2:18" ht="30" customHeight="1" x14ac:dyDescent="0.25">
      <c r="B3" s="283"/>
      <c r="C3" s="284"/>
      <c r="D3" s="284"/>
      <c r="E3" s="284"/>
      <c r="F3" s="284"/>
      <c r="G3" s="284"/>
      <c r="H3" s="284"/>
      <c r="I3" s="284"/>
      <c r="J3" s="284"/>
      <c r="K3" s="284"/>
      <c r="L3" s="284"/>
      <c r="M3" s="284"/>
      <c r="N3" s="284"/>
      <c r="O3" s="285"/>
      <c r="P3" s="94"/>
    </row>
    <row r="4" spans="2:18" ht="20.25" customHeight="1" x14ac:dyDescent="0.25">
      <c r="B4" s="70"/>
      <c r="O4" s="83"/>
      <c r="P4" s="70"/>
    </row>
    <row r="5" spans="2:18" x14ac:dyDescent="0.25">
      <c r="B5" s="70"/>
      <c r="D5" s="71"/>
      <c r="F5" s="71"/>
      <c r="H5" s="71"/>
      <c r="J5" s="71"/>
      <c r="L5" s="71"/>
      <c r="N5" s="71"/>
      <c r="O5" s="83"/>
      <c r="P5" s="70"/>
    </row>
    <row r="6" spans="2:18" ht="40.5" customHeight="1" x14ac:dyDescent="0.25">
      <c r="B6" s="70"/>
      <c r="C6" s="279" t="s">
        <v>270</v>
      </c>
      <c r="D6" s="72" t="str">
        <f>Datos!T2</f>
        <v>Muy alta (5)</v>
      </c>
      <c r="F6" s="73">
        <f>COUNTIFS(Mapa_riesgos!$AA$12:$AA$99,$D6,Mapa_riesgos!$AC$12:$AC$99,F$16)</f>
        <v>0</v>
      </c>
      <c r="G6" s="74"/>
      <c r="H6" s="73">
        <f>COUNTIFS(Mapa_riesgos!$AA$12:$AA$99,$D6,Mapa_riesgos!$AC$12:$AC$99,H$16)</f>
        <v>0</v>
      </c>
      <c r="I6" s="74"/>
      <c r="J6" s="73">
        <f>COUNTIFS(Mapa_riesgos!$AA$12:$AA$99,$D6,Mapa_riesgos!$AC$12:$AC$99,J$16)</f>
        <v>0</v>
      </c>
      <c r="K6" s="74"/>
      <c r="L6" s="73">
        <f>COUNTIFS(Mapa_riesgos!$AA$12:$AA$99,$D6,Mapa_riesgos!$AC$12:$AC$99,L$16)</f>
        <v>0</v>
      </c>
      <c r="M6" s="74"/>
      <c r="N6" s="75">
        <f>COUNTIFS(Mapa_riesgos!$AA$12:$AA$99,$D6,Mapa_riesgos!$AC$12:$AC$99,N$16)</f>
        <v>0</v>
      </c>
      <c r="O6" s="83"/>
      <c r="P6" s="70"/>
    </row>
    <row r="7" spans="2:18" ht="12" customHeight="1" x14ac:dyDescent="0.25">
      <c r="B7" s="70"/>
      <c r="C7" s="279"/>
      <c r="D7" s="71"/>
      <c r="F7" s="76"/>
      <c r="G7" s="74"/>
      <c r="H7" s="76"/>
      <c r="I7" s="74"/>
      <c r="J7" s="76"/>
      <c r="K7" s="74"/>
      <c r="L7" s="76"/>
      <c r="M7" s="74"/>
      <c r="N7" s="76"/>
      <c r="O7" s="83"/>
      <c r="P7" s="70"/>
    </row>
    <row r="8" spans="2:18" ht="40.5" customHeight="1" x14ac:dyDescent="0.25">
      <c r="B8" s="70"/>
      <c r="C8" s="279"/>
      <c r="D8" s="72" t="str">
        <f>Datos!T3</f>
        <v>Alta (4)</v>
      </c>
      <c r="F8" s="77">
        <f>COUNTIFS(Mapa_riesgos!$AA$12:$AA$99,$D8,Mapa_riesgos!$AC$12:$AC$99,F$16)</f>
        <v>0</v>
      </c>
      <c r="G8" s="74"/>
      <c r="H8" s="77">
        <f>COUNTIFS(Mapa_riesgos!$AA$12:$AA$99,$D8,Mapa_riesgos!$AC$12:$AC$99,H$16)</f>
        <v>0</v>
      </c>
      <c r="I8" s="74"/>
      <c r="J8" s="73">
        <f>COUNTIFS(Mapa_riesgos!$AA$12:$AA$99,$D8,Mapa_riesgos!$AC$12:$AC$99,J$16)</f>
        <v>0</v>
      </c>
      <c r="K8" s="74"/>
      <c r="L8" s="73">
        <f>COUNTIFS(Mapa_riesgos!$AA$12:$AA$99,$D8,Mapa_riesgos!$AC$12:$AC$99,L$16)</f>
        <v>0</v>
      </c>
      <c r="M8" s="74"/>
      <c r="N8" s="75">
        <f>COUNTIFS(Mapa_riesgos!$AA$12:$AA$99,$D8,Mapa_riesgos!$AC$12:$AC$99,N$16)</f>
        <v>0</v>
      </c>
      <c r="O8" s="83"/>
      <c r="P8" s="70"/>
    </row>
    <row r="9" spans="2:18" ht="11.25" customHeight="1" x14ac:dyDescent="0.25">
      <c r="B9" s="70"/>
      <c r="C9" s="279"/>
      <c r="D9" s="71"/>
      <c r="F9" s="76"/>
      <c r="G9" s="74"/>
      <c r="H9" s="76"/>
      <c r="I9" s="74"/>
      <c r="J9" s="76"/>
      <c r="K9" s="74"/>
      <c r="L9" s="76"/>
      <c r="M9" s="74"/>
      <c r="N9" s="76"/>
      <c r="O9" s="83"/>
      <c r="P9" s="70"/>
    </row>
    <row r="10" spans="2:18" ht="40.5" customHeight="1" x14ac:dyDescent="0.25">
      <c r="B10" s="70"/>
      <c r="C10" s="279"/>
      <c r="D10" s="72" t="str">
        <f>Datos!T4</f>
        <v>Media (3)</v>
      </c>
      <c r="F10" s="77">
        <f>COUNTIFS(Mapa_riesgos!$AA$12:$AA$99,$D10,Mapa_riesgos!$AC$12:$AC$99,F$16)</f>
        <v>0</v>
      </c>
      <c r="G10" s="74"/>
      <c r="H10" s="77">
        <f>COUNTIFS(Mapa_riesgos!$AA$12:$AA$99,$D10,Mapa_riesgos!$AC$12:$AC$99,H$16)</f>
        <v>0</v>
      </c>
      <c r="I10" s="74"/>
      <c r="J10" s="77">
        <f>COUNTIFS(Mapa_riesgos!$AA$12:$AA$99,$D10,Mapa_riesgos!$AC$12:$AC$99,J$16)</f>
        <v>0</v>
      </c>
      <c r="K10" s="74"/>
      <c r="L10" s="73">
        <f>COUNTIFS(Mapa_riesgos!$AA$12:$AA$99,$D10,Mapa_riesgos!$AC$12:$AC$99,L$16)</f>
        <v>0</v>
      </c>
      <c r="M10" s="74"/>
      <c r="N10" s="75">
        <f>COUNTIFS(Mapa_riesgos!$AA$12:$AA$99,$D10,Mapa_riesgos!$AC$12:$AC$99,N$16)</f>
        <v>0</v>
      </c>
      <c r="O10" s="83"/>
      <c r="P10" s="70"/>
      <c r="R10" s="102"/>
    </row>
    <row r="11" spans="2:18" ht="9" customHeight="1" x14ac:dyDescent="0.25">
      <c r="B11" s="70"/>
      <c r="C11" s="279"/>
      <c r="D11" s="71"/>
      <c r="F11" s="76"/>
      <c r="G11" s="74"/>
      <c r="H11" s="76"/>
      <c r="I11" s="74"/>
      <c r="J11" s="76"/>
      <c r="K11" s="74"/>
      <c r="L11" s="76"/>
      <c r="M11" s="74"/>
      <c r="N11" s="76"/>
      <c r="O11" s="83"/>
      <c r="P11" s="70"/>
    </row>
    <row r="12" spans="2:18" ht="40.5" customHeight="1" x14ac:dyDescent="0.25">
      <c r="B12" s="70"/>
      <c r="C12" s="279"/>
      <c r="D12" s="72" t="str">
        <f>Datos!T5</f>
        <v>Baja (2)</v>
      </c>
      <c r="F12" s="78">
        <f>COUNTIFS(Mapa_riesgos!$AA$12:$AA$99,$D12,Mapa_riesgos!$AC$12:$AC$99,F$16)</f>
        <v>3</v>
      </c>
      <c r="G12" s="74"/>
      <c r="H12" s="77">
        <f>COUNTIFS(Mapa_riesgos!$AA$12:$AA$99,$D12,Mapa_riesgos!$AC$12:$AC$99,H$16)</f>
        <v>2</v>
      </c>
      <c r="I12" s="74"/>
      <c r="J12" s="77">
        <f>COUNTIFS(Mapa_riesgos!$AA$12:$AA$99,$D12,Mapa_riesgos!$AC$12:$AC$99,J$16)</f>
        <v>4</v>
      </c>
      <c r="K12" s="74"/>
      <c r="L12" s="73">
        <f>COUNTIFS(Mapa_riesgos!$AA$12:$AA$99,$D12,Mapa_riesgos!$AC$12:$AC$99,L$16)</f>
        <v>1</v>
      </c>
      <c r="M12" s="74"/>
      <c r="N12" s="75">
        <f>COUNTIFS(Mapa_riesgos!$AA$12:$AA$99,$D12,Mapa_riesgos!$AC$12:$AC$99,N$16)</f>
        <v>0</v>
      </c>
      <c r="O12" s="83"/>
      <c r="P12" s="70"/>
      <c r="R12" s="103"/>
    </row>
    <row r="13" spans="2:18" ht="9.75" customHeight="1" x14ac:dyDescent="0.25">
      <c r="B13" s="70"/>
      <c r="C13" s="279"/>
      <c r="D13" s="71"/>
      <c r="F13" s="76"/>
      <c r="G13" s="74"/>
      <c r="H13" s="76"/>
      <c r="I13" s="74"/>
      <c r="J13" s="76"/>
      <c r="K13" s="74"/>
      <c r="L13" s="76"/>
      <c r="M13" s="74"/>
      <c r="N13" s="76"/>
      <c r="O13" s="83"/>
      <c r="P13" s="70"/>
    </row>
    <row r="14" spans="2:18" ht="40.5" customHeight="1" x14ac:dyDescent="0.25">
      <c r="B14" s="70"/>
      <c r="C14" s="279"/>
      <c r="D14" s="72" t="str">
        <f>Datos!T6</f>
        <v>Muy baja (1)</v>
      </c>
      <c r="F14" s="78">
        <f>COUNTIFS(Mapa_riesgos!$AA$12:$AA$99,$D14,Mapa_riesgos!$AC$12:$AC$99,F$16)</f>
        <v>10</v>
      </c>
      <c r="G14" s="74"/>
      <c r="H14" s="78">
        <f>COUNTIFS(Mapa_riesgos!$AA$12:$AA$99,$D14,Mapa_riesgos!$AC$12:$AC$99,H$16)</f>
        <v>46</v>
      </c>
      <c r="I14" s="74"/>
      <c r="J14" s="77">
        <f>COUNTIFS(Mapa_riesgos!$AA$12:$AA$99,$D14,Mapa_riesgos!$AC$12:$AC$99,J$16)</f>
        <v>4</v>
      </c>
      <c r="K14" s="74"/>
      <c r="L14" s="73">
        <f>COUNTIFS(Mapa_riesgos!$AA$12:$AA$99,$D14,Mapa_riesgos!$AC$12:$AC$99,L$16)</f>
        <v>12</v>
      </c>
      <c r="M14" s="74"/>
      <c r="N14" s="75">
        <f>COUNTIFS(Mapa_riesgos!$AA$12:$AA$99,$D14,Mapa_riesgos!$AC$12:$AC$99,N$16)</f>
        <v>6</v>
      </c>
      <c r="O14" s="83"/>
      <c r="P14" s="70"/>
    </row>
    <row r="15" spans="2:18" ht="27.75" customHeight="1" x14ac:dyDescent="0.25">
      <c r="B15" s="70"/>
      <c r="D15" s="71"/>
      <c r="F15" s="71"/>
      <c r="H15" s="71"/>
      <c r="J15" s="71"/>
      <c r="L15" s="71"/>
      <c r="N15" s="71"/>
      <c r="O15" s="83"/>
      <c r="P15" s="70"/>
    </row>
    <row r="16" spans="2:18" ht="41.25" customHeight="1" x14ac:dyDescent="0.25">
      <c r="B16" s="70"/>
      <c r="F16" s="72" t="str">
        <f>Datos!U6</f>
        <v>Leve (1)</v>
      </c>
      <c r="G16" s="79"/>
      <c r="H16" s="72" t="str">
        <f>Datos!U5</f>
        <v>Menor (2)</v>
      </c>
      <c r="I16" s="79"/>
      <c r="J16" s="72" t="str">
        <f>Datos!U4</f>
        <v>Moderado (3)</v>
      </c>
      <c r="K16" s="79"/>
      <c r="L16" s="72" t="str">
        <f>Datos!U3</f>
        <v>Mayor (4)</v>
      </c>
      <c r="M16" s="79"/>
      <c r="N16" s="72" t="str">
        <f>Datos!U2</f>
        <v>Catastrófico (5)</v>
      </c>
      <c r="O16" s="83"/>
      <c r="P16" s="70"/>
    </row>
    <row r="17" spans="2:16" ht="41.25" customHeight="1" x14ac:dyDescent="0.25">
      <c r="B17" s="70"/>
      <c r="F17" s="80"/>
      <c r="G17" s="81"/>
      <c r="H17" s="80"/>
      <c r="I17" s="81"/>
      <c r="J17" s="82" t="s">
        <v>269</v>
      </c>
      <c r="K17" s="81"/>
      <c r="L17" s="80"/>
      <c r="M17" s="81"/>
      <c r="N17" s="80"/>
      <c r="O17" s="83"/>
      <c r="P17" s="70"/>
    </row>
    <row r="18" spans="2:16" ht="18" customHeight="1" x14ac:dyDescent="0.25">
      <c r="B18" s="70"/>
      <c r="O18" s="83"/>
      <c r="P18" s="70"/>
    </row>
    <row r="19" spans="2:16" ht="26.25" x14ac:dyDescent="0.25">
      <c r="B19" s="70"/>
      <c r="D19" s="82" t="s">
        <v>224</v>
      </c>
      <c r="F19" s="84">
        <f>+F12+F14+H14</f>
        <v>59</v>
      </c>
      <c r="G19" s="74"/>
      <c r="H19" s="84">
        <f>+F8+F10+H8+H10+H12+J10+J12+J14</f>
        <v>10</v>
      </c>
      <c r="I19" s="74"/>
      <c r="J19" s="84">
        <f>+F6+H6+J6+J8+L6+L8+L10+L12+L14</f>
        <v>13</v>
      </c>
      <c r="K19" s="74"/>
      <c r="L19" s="84">
        <f>+N6+N8+N10+N12+N14</f>
        <v>6</v>
      </c>
      <c r="M19" s="81"/>
      <c r="N19" s="81"/>
      <c r="O19" s="83"/>
      <c r="P19" s="70"/>
    </row>
    <row r="20" spans="2:16" ht="26.25" customHeight="1" x14ac:dyDescent="0.3">
      <c r="B20" s="70"/>
      <c r="D20" s="85">
        <f>SUM(F6:N14)</f>
        <v>88</v>
      </c>
      <c r="F20" s="86" t="s">
        <v>271</v>
      </c>
      <c r="G20" s="87"/>
      <c r="H20" s="88" t="s">
        <v>84</v>
      </c>
      <c r="I20" s="87"/>
      <c r="J20" s="89" t="s">
        <v>272</v>
      </c>
      <c r="K20" s="87"/>
      <c r="L20" s="90" t="s">
        <v>273</v>
      </c>
      <c r="O20" s="83"/>
      <c r="P20" s="70"/>
    </row>
    <row r="21" spans="2:16" x14ac:dyDescent="0.25">
      <c r="B21" s="91"/>
      <c r="C21" s="92"/>
      <c r="D21" s="92"/>
      <c r="E21" s="92"/>
      <c r="F21" s="92"/>
      <c r="G21" s="92"/>
      <c r="H21" s="92"/>
      <c r="I21" s="92"/>
      <c r="J21" s="92"/>
      <c r="K21" s="92"/>
      <c r="L21" s="92"/>
      <c r="M21" s="92"/>
      <c r="N21" s="92"/>
      <c r="O21" s="93"/>
      <c r="P21" s="70"/>
    </row>
  </sheetData>
  <mergeCells count="2">
    <mergeCell ref="C6:C14"/>
    <mergeCell ref="B2:O3"/>
  </mergeCells>
  <conditionalFormatting sqref="F6 H6 J6 L6 J8 L8 L10 L12 L14">
    <cfRule type="cellIs" dxfId="3" priority="2" operator="equal">
      <formula>0</formula>
    </cfRule>
  </conditionalFormatting>
  <conditionalFormatting sqref="F8 H8 F10 H10 J10 H12 J12 J14">
    <cfRule type="cellIs" dxfId="2" priority="3" operator="equal">
      <formula>0</formula>
    </cfRule>
  </conditionalFormatting>
  <conditionalFormatting sqref="F12 F14 H14">
    <cfRule type="cellIs" dxfId="1" priority="4"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Procesos_riesgos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Alberto Arcos Tiuso</cp:lastModifiedBy>
  <cp:revision/>
  <cp:lastPrinted>2023-03-28T14:26:00Z</cp:lastPrinted>
  <dcterms:created xsi:type="dcterms:W3CDTF">2019-02-01T14:35:23Z</dcterms:created>
  <dcterms:modified xsi:type="dcterms:W3CDTF">2023-12-29T13:39:36Z</dcterms:modified>
  <cp:category/>
  <cp:contentStatus/>
</cp:coreProperties>
</file>