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hidePivotFieldList="1"/>
  <mc:AlternateContent xmlns:mc="http://schemas.openxmlformats.org/markup-compatibility/2006">
    <mc:Choice Requires="x15">
      <x15ac:absPath xmlns:x15ac="http://schemas.microsoft.com/office/spreadsheetml/2010/11/ac" url="E:\Alcaldía Bogotá\Metodología riesgos Alcaldía\30 Macro oct-dic\"/>
    </mc:Choice>
  </mc:AlternateContent>
  <bookViews>
    <workbookView xWindow="-120" yWindow="-120" windowWidth="20730" windowHeight="11040" tabRatio="924" firstSheet="3" activeTab="3"/>
  </bookViews>
  <sheets>
    <sheet name="Datos" sheetId="2" state="hidden" r:id="rId1"/>
    <sheet name="Listas" sheetId="46" state="hidden" r:id="rId2"/>
    <sheet name="DinámicaTipología_Categoría" sheetId="48" state="hidden" r:id="rId3"/>
    <sheet name="Mapa_riesgos" sheetId="41" r:id="rId4"/>
    <sheet name="Tipología_Categoría" sheetId="50" r:id="rId5"/>
    <sheet name="Procesos_riesgos" sheetId="51" r:id="rId6"/>
    <sheet name="Valoración Inicial" sheetId="56" r:id="rId7"/>
    <sheet name="Eficacia acciones" sheetId="49" r:id="rId8"/>
    <sheet name="Valoración Final" sheetId="57" r:id="rId9"/>
  </sheets>
  <externalReferences>
    <externalReference r:id="rId10"/>
    <externalReference r:id="rId11"/>
  </externalReferences>
  <definedNames>
    <definedName name="_xlnm._FilterDatabase" localSheetId="0" hidden="1">Datos!$C$1:$G$1</definedName>
    <definedName name="_xlnm._FilterDatabase" localSheetId="1" hidden="1">Listas!$B$1:$G$1</definedName>
    <definedName name="_xlnm._FilterDatabase" localSheetId="3" hidden="1">Mapa_riesgos!$A$11:$EU$11</definedName>
    <definedName name="Agente_generador_externas">Datos!$N$2:$N$8</definedName>
    <definedName name="Agente_generador_internas">Datos!$M$2:$M$8</definedName>
    <definedName name="Amenazas">Datos!$P$2:$P$11</definedName>
    <definedName name="Amenazas_contexto_proceso">[1]Datos!$AG$2:$AG$11</definedName>
    <definedName name="_xlnm.Print_Area" localSheetId="3">Mapa_riesgos!$A$1:$AP$31</definedName>
    <definedName name="Calificación_control">Datos!$AD$2:$AD$4</definedName>
    <definedName name="Categoría_corrupción">[1]Datos!$D$2:$D$7</definedName>
    <definedName name="Categoría_estratégica">[1]Datos!$E$2:$E$6</definedName>
    <definedName name="Categoría_gestión_procesos">[1]Datos!$F$2:$F$6</definedName>
    <definedName name="Categoría_oportunidad">[1]Datos!$H$2:$H$6</definedName>
    <definedName name="Categoría_seguridad_información">[1]Datos!$G$2:$G$5</definedName>
    <definedName name="Categorías_Corrupción">Datos!$G$2:$G$7</definedName>
    <definedName name="Categorías_Gestión">Datos!$F$2:$F$10</definedName>
    <definedName name="Debilidades">Datos!$O$2:$O$11</definedName>
    <definedName name="Debilidades_contexto_proceso">[1]Datos!$AF$2:$AF$11</definedName>
    <definedName name="Dependencias">Listas!$B$2:$B$23</definedName>
    <definedName name="Detecta_efectos">Datos!$AC$2:$AC$5</definedName>
    <definedName name="Ejecución">Datos!$AA$2:$AA$4</definedName>
    <definedName name="Escalas_impacto">Datos!$U$2:$U$6</definedName>
    <definedName name="Escalas_probabilidad">Datos!$T$2:$T$6</definedName>
    <definedName name="Evidencia">Datos!$Z$2:$Z$4</definedName>
    <definedName name="Fechas_terminacion_acciones">Datos!$AI$2:$AI$4</definedName>
    <definedName name="Fuente">Datos!$B$2:$B$3</definedName>
    <definedName name="Mitiga_causas">Datos!$AB$2:$AB$5</definedName>
    <definedName name="Objetivos_estratégicos">[1]Datos!$Y$2:$Y$5</definedName>
    <definedName name="Oportunidades">[1]Datos!$AB$1:$AB$11</definedName>
    <definedName name="Otros_procesos_afectados">Datos!$K$2:$K$8</definedName>
    <definedName name="Pregunta1">[1]Datos!$AH$2:$AH$3</definedName>
    <definedName name="Pregunta2">[1]Datos!$AI$2:$AI$3</definedName>
    <definedName name="Pregunta3">[1]Datos!$AJ$2:$AJ$3</definedName>
    <definedName name="Pregunta4">[1]Datos!$AK$2:$AK$3</definedName>
    <definedName name="Pregunta5">[1]Datos!$AL$2:$AL$3</definedName>
    <definedName name="Pregunta6">[1]Datos!$AM$2:$AM$3</definedName>
    <definedName name="Pregunta7">[1]Datos!$AN$2:$AN$4</definedName>
    <definedName name="Pregunta8">[1]Datos!$AP$2:$AP$4</definedName>
    <definedName name="Preposiciones">Datos!$H$2:$H$10</definedName>
    <definedName name="Proceso">[1]Datos!$C$2:$C$12</definedName>
    <definedName name="Procesos">Datos!$C$2:$C$23</definedName>
    <definedName name="Propósito_impacto">Datos!$Y$2:$Y$3</definedName>
    <definedName name="Propósito_probabilidad">Datos!$X$2:$X$3</definedName>
    <definedName name="Respuestas">Datos!$V$2:$V$3</definedName>
    <definedName name="Riesgos_estratégicos">Datos!$L$2:$L$19</definedName>
    <definedName name="Tipo_riesgo">Datos!$I$2:$I$7</definedName>
    <definedName name="Trámites_y_OPAs">Datos!$J$2:$J$9</definedName>
    <definedName name="Trámites_y_OPAS_afectados">[1]Datos!$AD$2:$AD$11</definedName>
    <definedName name="X">Datos!$S$2</definedName>
    <definedName name="Zonas_riesgo">Datos!$W$2:$W$5</definedName>
  </definedNames>
  <calcPr calcId="162913"/>
  <pivotCaches>
    <pivotCache cacheId="2" r:id="rId12"/>
    <pivotCache cacheId="3" r:id="rId13"/>
  </pivotCaches>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P31" i="41" l="1"/>
  <c r="EQ31" i="41" s="1"/>
  <c r="ER31" i="41" s="1"/>
  <c r="EP30" i="41"/>
  <c r="EQ30" i="41" s="1"/>
  <c r="ER30" i="41" s="1"/>
  <c r="EP29" i="41"/>
  <c r="EQ29" i="41" s="1"/>
  <c r="ER29" i="41" s="1"/>
  <c r="EP28" i="41"/>
  <c r="EQ28" i="41" s="1"/>
  <c r="ER28" i="41" s="1"/>
  <c r="EP27" i="41"/>
  <c r="EQ27" i="41" s="1"/>
  <c r="ER27" i="41" s="1"/>
  <c r="EP26" i="41"/>
  <c r="EQ26" i="41" s="1"/>
  <c r="ER26" i="41" s="1"/>
  <c r="EP25" i="41"/>
  <c r="EQ25" i="41" s="1"/>
  <c r="ER25" i="41" s="1"/>
  <c r="EP24" i="41"/>
  <c r="EQ24" i="41" s="1"/>
  <c r="ER24" i="41" s="1"/>
  <c r="EP23" i="41"/>
  <c r="EQ23" i="41" s="1"/>
  <c r="ER23" i="41" s="1"/>
  <c r="EP22" i="41"/>
  <c r="EQ22" i="41" s="1"/>
  <c r="ER22" i="41" s="1"/>
  <c r="EP21" i="41"/>
  <c r="EQ21" i="41" s="1"/>
  <c r="ER21" i="41" s="1"/>
  <c r="EP20" i="41"/>
  <c r="EQ20" i="41" s="1"/>
  <c r="ER20" i="41" s="1"/>
  <c r="EP19" i="41"/>
  <c r="EQ19" i="41" s="1"/>
  <c r="ER19" i="41" s="1"/>
  <c r="EP18" i="41"/>
  <c r="EQ18" i="41" s="1"/>
  <c r="ER18" i="41" s="1"/>
  <c r="EP17" i="41"/>
  <c r="EQ17" i="41" s="1"/>
  <c r="ER17" i="41" s="1"/>
  <c r="EP16" i="41"/>
  <c r="EQ16" i="41" s="1"/>
  <c r="ER16" i="41" s="1"/>
  <c r="EP15" i="41"/>
  <c r="EQ15" i="41" s="1"/>
  <c r="ER15" i="41" s="1"/>
  <c r="EP14" i="41"/>
  <c r="EQ14" i="41" s="1"/>
  <c r="ER14" i="41" s="1"/>
  <c r="EP13" i="41"/>
  <c r="EQ13" i="41" s="1"/>
  <c r="ER13" i="41" s="1"/>
  <c r="EP12" i="41"/>
  <c r="EQ12" i="41" s="1"/>
  <c r="ER12" i="41" s="1"/>
  <c r="ES16" i="41" l="1"/>
  <c r="ET16" i="41" s="1"/>
  <c r="EU16" i="41" s="1"/>
  <c r="ES18" i="41"/>
  <c r="ET18" i="41" s="1"/>
  <c r="EU18" i="41" s="1"/>
  <c r="ES27" i="41"/>
  <c r="ET27" i="41" s="1"/>
  <c r="EU27" i="41" s="1"/>
  <c r="ES22" i="41"/>
  <c r="ET22" i="41" s="1"/>
  <c r="EU22" i="41" s="1"/>
  <c r="ES23" i="41"/>
  <c r="ET23" i="41" s="1"/>
  <c r="EU23" i="41" s="1"/>
  <c r="ES14" i="41"/>
  <c r="ET14" i="41" s="1"/>
  <c r="EU14" i="41" s="1"/>
  <c r="ES20" i="41"/>
  <c r="ET20" i="41" s="1"/>
  <c r="EU20" i="41" s="1"/>
  <c r="ES13" i="41"/>
  <c r="ET13" i="41" s="1"/>
  <c r="EU13" i="41" s="1"/>
  <c r="ES30" i="41"/>
  <c r="ET30" i="41" s="1"/>
  <c r="EU30" i="41" s="1"/>
  <c r="ES19" i="41"/>
  <c r="ET19" i="41" s="1"/>
  <c r="EU19" i="41" s="1"/>
  <c r="ES25" i="41"/>
  <c r="ET25" i="41" s="1"/>
  <c r="EU25" i="41" s="1"/>
  <c r="ES17" i="41"/>
  <c r="ET17" i="41" s="1"/>
  <c r="EU17" i="41" s="1"/>
  <c r="ES24" i="41"/>
  <c r="ET24" i="41" s="1"/>
  <c r="EU24" i="41" s="1"/>
  <c r="ES26" i="41"/>
  <c r="ET26" i="41" s="1"/>
  <c r="EU26" i="41" s="1"/>
  <c r="ES31" i="41"/>
  <c r="ET31" i="41" s="1"/>
  <c r="EU31" i="41" s="1"/>
  <c r="ES15" i="41"/>
  <c r="ET15" i="41" s="1"/>
  <c r="EU15" i="41" s="1"/>
  <c r="ES28" i="41"/>
  <c r="ET28" i="41" s="1"/>
  <c r="EU28" i="41" s="1"/>
  <c r="ES12" i="41"/>
  <c r="ET12" i="41" s="1"/>
  <c r="EU12" i="41" s="1"/>
  <c r="ES21" i="41"/>
  <c r="ET21" i="41" s="1"/>
  <c r="EU21" i="41" s="1"/>
  <c r="ES29" i="41"/>
  <c r="ET29" i="41" s="1"/>
  <c r="EU29" i="41" s="1"/>
  <c r="DZ31" i="41" l="1"/>
  <c r="DY31" i="41"/>
  <c r="DZ30" i="41"/>
  <c r="DY30" i="41"/>
  <c r="DZ29" i="41"/>
  <c r="DY29" i="41"/>
  <c r="DZ28" i="41"/>
  <c r="DY28" i="41"/>
  <c r="DZ27" i="41"/>
  <c r="DY27" i="41"/>
  <c r="DZ26" i="41"/>
  <c r="DY26" i="41"/>
  <c r="DZ25" i="41"/>
  <c r="DY25" i="41"/>
  <c r="DZ24" i="41"/>
  <c r="DY24" i="41"/>
  <c r="DZ23" i="41"/>
  <c r="DY23" i="41"/>
  <c r="DZ22" i="41"/>
  <c r="DY22" i="41"/>
  <c r="DZ21" i="41"/>
  <c r="DY21" i="41"/>
  <c r="DZ20" i="41"/>
  <c r="DY20" i="41"/>
  <c r="DZ19" i="41"/>
  <c r="DY19" i="41"/>
  <c r="DZ18" i="41"/>
  <c r="DY18" i="41"/>
  <c r="DZ17" i="41"/>
  <c r="DY17" i="41"/>
  <c r="DZ16" i="41"/>
  <c r="DY16" i="41"/>
  <c r="DZ15" i="41"/>
  <c r="DY15" i="41"/>
  <c r="DZ14" i="41"/>
  <c r="DY14" i="41"/>
  <c r="DZ13" i="41"/>
  <c r="DY13" i="41"/>
  <c r="DZ12" i="41"/>
  <c r="DY12" i="41"/>
  <c r="DW31" i="41"/>
  <c r="DV31" i="41"/>
  <c r="DW30" i="41"/>
  <c r="DV30" i="41"/>
  <c r="DW29" i="41"/>
  <c r="DV29" i="41"/>
  <c r="DW28" i="41"/>
  <c r="DV28" i="41"/>
  <c r="DW27" i="41"/>
  <c r="DV27" i="41"/>
  <c r="DW26" i="41"/>
  <c r="DV26" i="41"/>
  <c r="DW25" i="41"/>
  <c r="DV25" i="41"/>
  <c r="DW24" i="41"/>
  <c r="DV24" i="41"/>
  <c r="DW23" i="41"/>
  <c r="DV23" i="41"/>
  <c r="DW22" i="41"/>
  <c r="DV22" i="41"/>
  <c r="DW21" i="41"/>
  <c r="DV21" i="41"/>
  <c r="DW20" i="41"/>
  <c r="DV20" i="41"/>
  <c r="DW19" i="41"/>
  <c r="DV19" i="41"/>
  <c r="DW18" i="41"/>
  <c r="DV18" i="41"/>
  <c r="DW17" i="41"/>
  <c r="DV17" i="41"/>
  <c r="DW16" i="41"/>
  <c r="DV16" i="41"/>
  <c r="DW15" i="41"/>
  <c r="DV15" i="41"/>
  <c r="DW14" i="41"/>
  <c r="DV14" i="41"/>
  <c r="DW13" i="41"/>
  <c r="DV13" i="41"/>
  <c r="DW12" i="41"/>
  <c r="DV12" i="41"/>
  <c r="DT31" i="41"/>
  <c r="DS31" i="41"/>
  <c r="DT30" i="41"/>
  <c r="DS30" i="41"/>
  <c r="DT29" i="41"/>
  <c r="DS29" i="41"/>
  <c r="DT28" i="41"/>
  <c r="DS28" i="41"/>
  <c r="DT27" i="41"/>
  <c r="DS27" i="41"/>
  <c r="DT26" i="41"/>
  <c r="DS26" i="41"/>
  <c r="DT25" i="41"/>
  <c r="DS25" i="41"/>
  <c r="DT24" i="41"/>
  <c r="DS24" i="41"/>
  <c r="DT23" i="41"/>
  <c r="DS23" i="41"/>
  <c r="DT22" i="41"/>
  <c r="DS22" i="41"/>
  <c r="DT21" i="41"/>
  <c r="DS21" i="41"/>
  <c r="DT20" i="41"/>
  <c r="DS20" i="41"/>
  <c r="DT19" i="41"/>
  <c r="DS19" i="41"/>
  <c r="DT18" i="41"/>
  <c r="DS18" i="41"/>
  <c r="DT17" i="41"/>
  <c r="DS17" i="41"/>
  <c r="DT16" i="41"/>
  <c r="DS16" i="41"/>
  <c r="DT15" i="41"/>
  <c r="DS15" i="41"/>
  <c r="DT14" i="41"/>
  <c r="DS14" i="41"/>
  <c r="DT13" i="41"/>
  <c r="DS13" i="41"/>
  <c r="DT12" i="41"/>
  <c r="DS12" i="41"/>
  <c r="DO31" i="41"/>
  <c r="DO30" i="41"/>
  <c r="DO29" i="41"/>
  <c r="DO28" i="41"/>
  <c r="DO27" i="41"/>
  <c r="DO26" i="41"/>
  <c r="DO25" i="41"/>
  <c r="DO24" i="41"/>
  <c r="DO23" i="41"/>
  <c r="DO22" i="41"/>
  <c r="DO21" i="41"/>
  <c r="DO20" i="41"/>
  <c r="DO19" i="41"/>
  <c r="DO18" i="41"/>
  <c r="DO17" i="41"/>
  <c r="DO16" i="41"/>
  <c r="DO15" i="41"/>
  <c r="DO14" i="41"/>
  <c r="DO13" i="41"/>
  <c r="DO12" i="41"/>
  <c r="DM31" i="41"/>
  <c r="DK31" i="41"/>
  <c r="DM30" i="41"/>
  <c r="DK30" i="41"/>
  <c r="DM29" i="41"/>
  <c r="DK29" i="41"/>
  <c r="DM28" i="41"/>
  <c r="DK28" i="41"/>
  <c r="DM27" i="41"/>
  <c r="DK27" i="41"/>
  <c r="DM26" i="41"/>
  <c r="DK26" i="41"/>
  <c r="DM25" i="41"/>
  <c r="DK25" i="41"/>
  <c r="DM24" i="41"/>
  <c r="DK24" i="41"/>
  <c r="DM23" i="41"/>
  <c r="DK23" i="41"/>
  <c r="DM22" i="41"/>
  <c r="DK22" i="41"/>
  <c r="DM21" i="41"/>
  <c r="DK21" i="41"/>
  <c r="DM20" i="41"/>
  <c r="DK20" i="41"/>
  <c r="DM19" i="41"/>
  <c r="DK19" i="41"/>
  <c r="DM18" i="41"/>
  <c r="DK18" i="41"/>
  <c r="DM17" i="41"/>
  <c r="DK17" i="41"/>
  <c r="DM16" i="41"/>
  <c r="DK16" i="41"/>
  <c r="DM15" i="41"/>
  <c r="DK15" i="41"/>
  <c r="DM14" i="41"/>
  <c r="DK14" i="41"/>
  <c r="DM13" i="41"/>
  <c r="DK13" i="41"/>
  <c r="DM12" i="41"/>
  <c r="DK12" i="41"/>
  <c r="DL24" i="41" l="1"/>
  <c r="EA25" i="41"/>
  <c r="EA13" i="41"/>
  <c r="DL13" i="41"/>
  <c r="DL12" i="41"/>
  <c r="DL17" i="41"/>
  <c r="DN15" i="41"/>
  <c r="DL19" i="41"/>
  <c r="DL26" i="41"/>
  <c r="DL25" i="41"/>
  <c r="DQ30" i="41"/>
  <c r="DN12" i="41"/>
  <c r="DL16" i="41"/>
  <c r="DX12" i="41"/>
  <c r="DL18" i="41"/>
  <c r="DQ28" i="41"/>
  <c r="DU30" i="41"/>
  <c r="DL21" i="41"/>
  <c r="DL20" i="41"/>
  <c r="DQ23" i="41"/>
  <c r="DQ24" i="41"/>
  <c r="DQ26" i="41"/>
  <c r="DQ27" i="41"/>
  <c r="DU24" i="41"/>
  <c r="DL14" i="41"/>
  <c r="DN13" i="41"/>
  <c r="DQ14" i="41"/>
  <c r="DQ19" i="41"/>
  <c r="DL23" i="41"/>
  <c r="DL27" i="41"/>
  <c r="DQ29" i="41"/>
  <c r="DL15" i="41"/>
  <c r="DQ17" i="41"/>
  <c r="DN21" i="41"/>
  <c r="DL22" i="41"/>
  <c r="DQ31" i="41"/>
  <c r="DX13" i="41"/>
  <c r="DX21" i="41"/>
  <c r="DN26" i="41"/>
  <c r="DN25" i="41"/>
  <c r="DU13" i="41"/>
  <c r="DU16" i="41"/>
  <c r="DU17" i="41"/>
  <c r="DX29" i="41"/>
  <c r="DN14" i="41"/>
  <c r="DN16" i="41"/>
  <c r="DN19" i="41"/>
  <c r="DN20" i="41"/>
  <c r="DX15" i="41"/>
  <c r="DN17" i="41"/>
  <c r="DN18" i="41"/>
  <c r="DQ15" i="41"/>
  <c r="DQ16" i="41"/>
  <c r="DQ18" i="41"/>
  <c r="DQ20" i="41"/>
  <c r="DQ22" i="41"/>
  <c r="DQ25" i="41"/>
  <c r="DN27" i="41"/>
  <c r="DN30" i="41"/>
  <c r="DN29" i="41"/>
  <c r="DN28" i="41"/>
  <c r="DL29" i="41"/>
  <c r="DN31" i="41"/>
  <c r="DU18" i="41"/>
  <c r="DU27" i="41"/>
  <c r="DN24" i="41"/>
  <c r="DN23" i="41"/>
  <c r="DN22" i="41"/>
  <c r="DL30" i="41"/>
  <c r="DU15" i="41"/>
  <c r="DU23" i="41"/>
  <c r="DU22" i="41"/>
  <c r="DU26" i="41"/>
  <c r="DU25" i="41"/>
  <c r="DX18" i="41"/>
  <c r="DX22" i="41"/>
  <c r="DX24" i="41"/>
  <c r="DX23" i="41"/>
  <c r="DX26" i="41"/>
  <c r="DX30" i="41"/>
  <c r="DL28" i="41"/>
  <c r="DL31" i="41"/>
  <c r="DP12" i="41"/>
  <c r="DP13" i="41"/>
  <c r="DP21" i="41"/>
  <c r="DP24" i="41"/>
  <c r="DP27" i="41"/>
  <c r="DU19" i="41"/>
  <c r="DU20" i="41"/>
  <c r="DU28" i="41"/>
  <c r="DU29" i="41"/>
  <c r="DX20" i="41"/>
  <c r="DX27" i="41"/>
  <c r="DX31" i="41"/>
  <c r="DQ12" i="41"/>
  <c r="DQ13" i="41"/>
  <c r="DQ21" i="41"/>
  <c r="DU12" i="41"/>
  <c r="DU21" i="41"/>
  <c r="DX16" i="41"/>
  <c r="DX17" i="41"/>
  <c r="DX19" i="41"/>
  <c r="DX25" i="41"/>
  <c r="EA12" i="41"/>
  <c r="EA16" i="41"/>
  <c r="EA17" i="41"/>
  <c r="EA21" i="41"/>
  <c r="EA20" i="41"/>
  <c r="EA22" i="41"/>
  <c r="EA24" i="41"/>
  <c r="EA23" i="41"/>
  <c r="DP26" i="41"/>
  <c r="DX14" i="41"/>
  <c r="DX28" i="41"/>
  <c r="EA18" i="41"/>
  <c r="EA26" i="41"/>
  <c r="DU14" i="41"/>
  <c r="DU31" i="41"/>
  <c r="EA29" i="41"/>
  <c r="EA28" i="41"/>
  <c r="EA31" i="41"/>
  <c r="EA14" i="41"/>
  <c r="EA19" i="41"/>
  <c r="EA30" i="41"/>
  <c r="EA27" i="41"/>
  <c r="EA15" i="41"/>
  <c r="DP14" i="41"/>
  <c r="DP15" i="41"/>
  <c r="DP16" i="41"/>
  <c r="DP19" i="41"/>
  <c r="DP20" i="41"/>
  <c r="DP22" i="41"/>
  <c r="DP25" i="41"/>
  <c r="DP30" i="41"/>
  <c r="DP28" i="41"/>
  <c r="DP31" i="41"/>
  <c r="DP17" i="41"/>
  <c r="DP18" i="41"/>
  <c r="DP23" i="41"/>
  <c r="DP29" i="41"/>
  <c r="EC18" i="41" l="1"/>
  <c r="EC12" i="41"/>
  <c r="EC25" i="41"/>
  <c r="EC20" i="41"/>
  <c r="EC26" i="41"/>
  <c r="ED13" i="41"/>
  <c r="EC19" i="41"/>
  <c r="EC17" i="41"/>
  <c r="EC15" i="41"/>
  <c r="EC21" i="41"/>
  <c r="EC27" i="41"/>
  <c r="EC16" i="41"/>
  <c r="EC13" i="41"/>
  <c r="ED30" i="41"/>
  <c r="EC24" i="41"/>
  <c r="EC14" i="41"/>
  <c r="ED24" i="41"/>
  <c r="EC22" i="41"/>
  <c r="EC23" i="41"/>
  <c r="ED31" i="41"/>
  <c r="ED12" i="41"/>
  <c r="EC31" i="41"/>
  <c r="ED26" i="41"/>
  <c r="ED15" i="41"/>
  <c r="DR31" i="41"/>
  <c r="EB31" i="41" s="1"/>
  <c r="DR25" i="41"/>
  <c r="EB25" i="41" s="1"/>
  <c r="DR26" i="41"/>
  <c r="EB26" i="41" s="1"/>
  <c r="DR14" i="41"/>
  <c r="EB14" i="41" s="1"/>
  <c r="DR15" i="41"/>
  <c r="EB15" i="41" s="1"/>
  <c r="DR29" i="41"/>
  <c r="EB29" i="41" s="1"/>
  <c r="ED14" i="41"/>
  <c r="ED19" i="41"/>
  <c r="ED22" i="41"/>
  <c r="ED27" i="41"/>
  <c r="DR27" i="41"/>
  <c r="EB27" i="41" s="1"/>
  <c r="DR19" i="41"/>
  <c r="EB19" i="41" s="1"/>
  <c r="DR18" i="41"/>
  <c r="EB18" i="41" s="1"/>
  <c r="DR13" i="41"/>
  <c r="EB13" i="41" s="1"/>
  <c r="DR30" i="41"/>
  <c r="EB30" i="41" s="1"/>
  <c r="DR12" i="41"/>
  <c r="EB12" i="41" s="1"/>
  <c r="ED17" i="41"/>
  <c r="DR24" i="41"/>
  <c r="EB24" i="41" s="1"/>
  <c r="ED29" i="41"/>
  <c r="ED25" i="41"/>
  <c r="ED23" i="41"/>
  <c r="EC30" i="41"/>
  <c r="ED16" i="41"/>
  <c r="DR22" i="41"/>
  <c r="EB22" i="41" s="1"/>
  <c r="DR16" i="41"/>
  <c r="EB16" i="41" s="1"/>
  <c r="ED21" i="41"/>
  <c r="ED28" i="41"/>
  <c r="ED20" i="41"/>
  <c r="EC28" i="41"/>
  <c r="ED18" i="41"/>
  <c r="EC29" i="41"/>
  <c r="DR21" i="41"/>
  <c r="EB21" i="41" s="1"/>
  <c r="DR20" i="41"/>
  <c r="EB20" i="41" s="1"/>
  <c r="DR28" i="41"/>
  <c r="EB28" i="41" s="1"/>
  <c r="DR23" i="41"/>
  <c r="EB23" i="41" s="1"/>
  <c r="DR17" i="41"/>
  <c r="EB17" i="41" s="1"/>
  <c r="EE13" i="41" l="1"/>
  <c r="EE24" i="41"/>
  <c r="EE23" i="41"/>
  <c r="EE18" i="41"/>
  <c r="EE22" i="41"/>
  <c r="EE27" i="41"/>
  <c r="EE14" i="41"/>
  <c r="EE26" i="41"/>
  <c r="EE31" i="41"/>
  <c r="EE16" i="41"/>
  <c r="EE17" i="41"/>
  <c r="EE30" i="41"/>
  <c r="EE25" i="41"/>
  <c r="EE21" i="41"/>
  <c r="EE29" i="41"/>
  <c r="EE12" i="41"/>
  <c r="EE20" i="41"/>
  <c r="EE15" i="41"/>
  <c r="EE28" i="41"/>
  <c r="EE19" i="41"/>
  <c r="DI31" i="41"/>
  <c r="DH31" i="41"/>
  <c r="DA31" i="41"/>
  <c r="CZ31" i="41"/>
  <c r="DI30" i="41"/>
  <c r="DH30" i="41"/>
  <c r="DA30" i="41"/>
  <c r="CZ30" i="41"/>
  <c r="DI29" i="41"/>
  <c r="DH29" i="41"/>
  <c r="DA29" i="41"/>
  <c r="CZ29" i="41"/>
  <c r="DI28" i="41"/>
  <c r="DH28" i="41"/>
  <c r="DA28" i="41"/>
  <c r="CZ28" i="41"/>
  <c r="DI27" i="41"/>
  <c r="DH27" i="41"/>
  <c r="DA27" i="41"/>
  <c r="CZ27" i="41"/>
  <c r="DI26" i="41"/>
  <c r="DH26" i="41"/>
  <c r="DA26" i="41"/>
  <c r="CZ26" i="41"/>
  <c r="DI25" i="41"/>
  <c r="DH25" i="41"/>
  <c r="DA25" i="41"/>
  <c r="CZ25" i="41"/>
  <c r="DI24" i="41"/>
  <c r="DH24" i="41"/>
  <c r="DA24" i="41"/>
  <c r="CZ24" i="41"/>
  <c r="DI23" i="41"/>
  <c r="DH23" i="41"/>
  <c r="DA23" i="41"/>
  <c r="CZ23" i="41"/>
  <c r="DI22" i="41"/>
  <c r="DH22" i="41"/>
  <c r="DA22" i="41"/>
  <c r="CZ22" i="41"/>
  <c r="DI21" i="41"/>
  <c r="DH21" i="41"/>
  <c r="DA21" i="41"/>
  <c r="CZ21" i="41"/>
  <c r="DI20" i="41"/>
  <c r="DH20" i="41"/>
  <c r="DA20" i="41"/>
  <c r="CZ20" i="41"/>
  <c r="DI19" i="41"/>
  <c r="DH19" i="41"/>
  <c r="DA19" i="41"/>
  <c r="CZ19" i="41"/>
  <c r="DI18" i="41"/>
  <c r="DH18" i="41"/>
  <c r="DA18" i="41"/>
  <c r="CZ18" i="41"/>
  <c r="DI17" i="41"/>
  <c r="DH17" i="41"/>
  <c r="DA17" i="41"/>
  <c r="CZ17" i="41"/>
  <c r="DI16" i="41"/>
  <c r="DH16" i="41"/>
  <c r="DA16" i="41"/>
  <c r="CZ16" i="41"/>
  <c r="DI15" i="41"/>
  <c r="DH15" i="41"/>
  <c r="DA15" i="41"/>
  <c r="CZ15" i="41"/>
  <c r="DI14" i="41"/>
  <c r="DH14" i="41"/>
  <c r="DA14" i="41"/>
  <c r="CZ14" i="41"/>
  <c r="DI13" i="41"/>
  <c r="DH13" i="41"/>
  <c r="DA13" i="41"/>
  <c r="CZ13" i="41"/>
  <c r="DI12" i="41"/>
  <c r="DH12" i="41"/>
  <c r="DA12" i="41"/>
  <c r="CZ12" i="41"/>
  <c r="CA12" i="41" l="1"/>
  <c r="CA13" i="41"/>
  <c r="CA14" i="41"/>
  <c r="CA15" i="41"/>
  <c r="CA16" i="41"/>
  <c r="CA17" i="41"/>
  <c r="CA18" i="41"/>
  <c r="CA19" i="41"/>
  <c r="CA20" i="41"/>
  <c r="CA21" i="41"/>
  <c r="CA22" i="41"/>
  <c r="CA23" i="41"/>
  <c r="CA24" i="41"/>
  <c r="CA25" i="41"/>
  <c r="CA26" i="41"/>
  <c r="CA27" i="41"/>
  <c r="CA28" i="41"/>
  <c r="CA29" i="41"/>
  <c r="CA30" i="41"/>
  <c r="CA31" i="41"/>
  <c r="E14" i="49" l="1"/>
  <c r="E13" i="49"/>
  <c r="E12" i="49"/>
  <c r="C12" i="49"/>
  <c r="E11" i="49"/>
  <c r="E10" i="49"/>
  <c r="E9" i="49"/>
  <c r="C9" i="49"/>
  <c r="E8" i="49"/>
  <c r="E7" i="49"/>
  <c r="E6" i="49"/>
  <c r="C6" i="49"/>
  <c r="E5" i="49"/>
  <c r="E4" i="49"/>
  <c r="E3" i="49"/>
  <c r="C3" i="49"/>
  <c r="D14" i="57"/>
  <c r="D14" i="56"/>
  <c r="E16" i="49" l="1"/>
  <c r="D12" i="57" l="1"/>
  <c r="J16" i="57"/>
  <c r="J14" i="57" s="1"/>
  <c r="D10" i="56"/>
  <c r="D12" i="56"/>
  <c r="J16" i="56"/>
  <c r="J14" i="56" s="1"/>
  <c r="D5" i="50"/>
  <c r="E3" i="50" s="1"/>
  <c r="N16" i="57"/>
  <c r="N14" i="57" s="1"/>
  <c r="L16" i="57"/>
  <c r="L14" i="57" s="1"/>
  <c r="D10" i="57"/>
  <c r="D8" i="57"/>
  <c r="D6" i="57"/>
  <c r="N16" i="56"/>
  <c r="N14" i="56" s="1"/>
  <c r="L16" i="56"/>
  <c r="L14" i="56" s="1"/>
  <c r="D8" i="56"/>
  <c r="D6" i="56"/>
  <c r="AH16" i="2"/>
  <c r="AH15" i="2"/>
  <c r="AH14" i="2"/>
  <c r="AH13" i="2"/>
  <c r="AH12" i="2"/>
  <c r="AH11" i="2"/>
  <c r="AH10" i="2"/>
  <c r="AH9" i="2"/>
  <c r="AH8" i="2"/>
  <c r="AH7" i="2"/>
  <c r="AH6" i="2"/>
  <c r="AH5" i="2"/>
  <c r="AH4" i="2"/>
  <c r="AH3" i="2"/>
  <c r="AH2" i="2"/>
  <c r="P11" i="2"/>
  <c r="P10" i="2"/>
  <c r="P9" i="2"/>
  <c r="P8" i="2"/>
  <c r="P7" i="2"/>
  <c r="P6" i="2"/>
  <c r="P5" i="2"/>
  <c r="P4" i="2"/>
  <c r="P3" i="2"/>
  <c r="P2" i="2"/>
  <c r="O11" i="2"/>
  <c r="O10" i="2"/>
  <c r="O9" i="2"/>
  <c r="O3" i="2"/>
  <c r="O4" i="2"/>
  <c r="O5" i="2"/>
  <c r="O6" i="2"/>
  <c r="O7" i="2"/>
  <c r="O8" i="2"/>
  <c r="O2" i="2"/>
  <c r="N8" i="56" l="1"/>
  <c r="L8" i="56"/>
  <c r="J8" i="56"/>
  <c r="L12" i="56"/>
  <c r="J12" i="56"/>
  <c r="N12" i="56"/>
  <c r="L8" i="57"/>
  <c r="J8" i="57"/>
  <c r="N8" i="57"/>
  <c r="J10" i="57"/>
  <c r="N10" i="57"/>
  <c r="L10" i="57"/>
  <c r="N10" i="56"/>
  <c r="J10" i="56"/>
  <c r="L10" i="56"/>
  <c r="L12" i="57"/>
  <c r="J12" i="57"/>
  <c r="N12" i="57"/>
  <c r="N6" i="57"/>
  <c r="L6" i="57"/>
  <c r="J6" i="57"/>
  <c r="N6" i="56"/>
  <c r="L6" i="56"/>
  <c r="J6" i="56"/>
  <c r="E4" i="50"/>
  <c r="E5" i="50" s="1"/>
  <c r="L19" i="56" l="1"/>
  <c r="J19" i="57"/>
  <c r="L19" i="57"/>
  <c r="H19" i="57"/>
  <c r="H19" i="56"/>
  <c r="J19" i="56"/>
  <c r="D20" i="56"/>
  <c r="D20" i="57"/>
</calcChain>
</file>

<file path=xl/sharedStrings.xml><?xml version="1.0" encoding="utf-8"?>
<sst xmlns="http://schemas.openxmlformats.org/spreadsheetml/2006/main" count="2256" uniqueCount="1023">
  <si>
    <t>Identificador</t>
  </si>
  <si>
    <t>Enfoque</t>
  </si>
  <si>
    <t>Procesos</t>
  </si>
  <si>
    <t>Objetivo_Procesos</t>
  </si>
  <si>
    <t>Tipo_proceso</t>
  </si>
  <si>
    <t>Categorías_Gestión</t>
  </si>
  <si>
    <t>Categorías_Corrupción</t>
  </si>
  <si>
    <t>Preposiciones</t>
  </si>
  <si>
    <t>Tipo_riesgo</t>
  </si>
  <si>
    <t>Trámites_y_OPAs</t>
  </si>
  <si>
    <t>Otros_procesos_afectados</t>
  </si>
  <si>
    <t>Riesgos_estratégicos</t>
  </si>
  <si>
    <t>Agente_generador_internas</t>
  </si>
  <si>
    <t>Agente_generador_externas</t>
  </si>
  <si>
    <t>Debilidades</t>
  </si>
  <si>
    <t>Amenazas</t>
  </si>
  <si>
    <t>Probab_frecuencia</t>
  </si>
  <si>
    <t>Probabilidad_factibilidad</t>
  </si>
  <si>
    <t>x</t>
  </si>
  <si>
    <t>Escalas_probabilidad</t>
  </si>
  <si>
    <t>Escalas_impacto</t>
  </si>
  <si>
    <t>Respuestas</t>
  </si>
  <si>
    <t>Zonas_riesgo</t>
  </si>
  <si>
    <t>Propósito_probabilidad</t>
  </si>
  <si>
    <t>Propósito_impacto</t>
  </si>
  <si>
    <t>Evidencia</t>
  </si>
  <si>
    <t>Ejecución</t>
  </si>
  <si>
    <t>Mitiga_causas</t>
  </si>
  <si>
    <t>Detecta_efectos</t>
  </si>
  <si>
    <t>Calificación_control</t>
  </si>
  <si>
    <t>Ayudan_disminuir_probabilidad</t>
  </si>
  <si>
    <t>Ayudan_disminuir_impacto</t>
  </si>
  <si>
    <t>Líderes_Procesos</t>
  </si>
  <si>
    <t>Fecha_aprobacion</t>
  </si>
  <si>
    <t>Fechas_terminacion_acciones</t>
  </si>
  <si>
    <t>Gestión de procesos</t>
  </si>
  <si>
    <r>
      <rPr>
        <sz val="10"/>
        <rFont val="Arial"/>
        <family val="2"/>
      </rPr>
      <t>Asesoría Técnica y Proyectos en Materia TIC</t>
    </r>
  </si>
  <si>
    <t>Asesorar Técnicamente y formular Proyectos en materia TIC, para la ejecución del Plan Distrital de Desarrollo y las Políticas, Directrices y Lineamientos TIC en el Distrito Capital.</t>
  </si>
  <si>
    <t>Misional</t>
  </si>
  <si>
    <t>Decisiones erróneas o no acertadas</t>
  </si>
  <si>
    <t>Decisiones ajustadas a intereses propios o de terceros</t>
  </si>
  <si>
    <t>al</t>
  </si>
  <si>
    <t>Cumplimiento</t>
  </si>
  <si>
    <t>-- Trámites</t>
  </si>
  <si>
    <t>Todos los procesos en el Sistema de Gestión de Calidad</t>
  </si>
  <si>
    <t>Afectación de imagen institucional por la materialización de actos de corrupción.</t>
  </si>
  <si>
    <t>Financieros</t>
  </si>
  <si>
    <t>Sociales</t>
  </si>
  <si>
    <t>Se ha presentado más de una vez en el presente año (5)</t>
  </si>
  <si>
    <t>Es seguro que suceda (5)</t>
  </si>
  <si>
    <t>X</t>
  </si>
  <si>
    <t>Catastrófico (5)</t>
  </si>
  <si>
    <t>Sí</t>
  </si>
  <si>
    <t>Extrema</t>
  </si>
  <si>
    <t>Prevenir</t>
  </si>
  <si>
    <t>Detectar</t>
  </si>
  <si>
    <t>Completa</t>
  </si>
  <si>
    <t>Siempre</t>
  </si>
  <si>
    <t>Todas</t>
  </si>
  <si>
    <t>Todos</t>
  </si>
  <si>
    <t>Fuerte</t>
  </si>
  <si>
    <t>Directamente</t>
  </si>
  <si>
    <t>Jefe Oficina de la Alta Consejería Distrital de TIC</t>
  </si>
  <si>
    <t>Corrupción</t>
  </si>
  <si>
    <t>Asistencia, atención y reparación integral a víctimas del conflicto armado e implementación de acciones de memoria, paz y reconciliación en Bogotá</t>
  </si>
  <si>
    <t>Coordinar y gestionar la planeación, implementación y seguimiento a la Política Pública Distrital en materia de Asistencia, Atención y Reparación Integral a las víctimas del conflicto armado interno residentes en Bogotá D.C., contribuyendo con el restablecimiento de sus derechos, así como, la generación de acciones pedagógicas en materia de Memoria, Paz y Reconciliación.</t>
  </si>
  <si>
    <t>Delegación inadecuada</t>
  </si>
  <si>
    <t>Desvío de recursos físicos o económicos</t>
  </si>
  <si>
    <t>ante</t>
  </si>
  <si>
    <t>Imagen</t>
  </si>
  <si>
    <t>Suscripción y venta del registro distrital</t>
  </si>
  <si>
    <t>Procesos estratégicos en el Sistema de Gestión de Calidad</t>
  </si>
  <si>
    <t>Políticas públicas ineficaces.</t>
  </si>
  <si>
    <t>Personal</t>
  </si>
  <si>
    <t>Políticos</t>
  </si>
  <si>
    <t>Se presentó una vez en el presente año (4)</t>
  </si>
  <si>
    <t>Existe una alta posibilidad que suceda (4)</t>
  </si>
  <si>
    <t>Mayor (4)</t>
  </si>
  <si>
    <t>No</t>
  </si>
  <si>
    <t>Alta</t>
  </si>
  <si>
    <t>No es un control</t>
  </si>
  <si>
    <t>Incompleta</t>
  </si>
  <si>
    <t>Algunas veces</t>
  </si>
  <si>
    <t>La mayoría</t>
  </si>
  <si>
    <t>Moderado</t>
  </si>
  <si>
    <t>No disminuye</t>
  </si>
  <si>
    <t>Indirectamente</t>
  </si>
  <si>
    <t>Jefe de Oficina Alta Consejería para los Derechos de las Víctimas, Paz y Reconciliación</t>
  </si>
  <si>
    <r>
      <rPr>
        <sz val="10"/>
        <rFont val="Arial"/>
        <family val="2"/>
      </rPr>
      <t>Comunicación Pública</t>
    </r>
  </si>
  <si>
    <t>Formular lineamientos, directrices y/o estrategias en materia de comunicación pública para la secretaria general y entidades del distrito, que sirvan como marco de actuación comunicativa y permitan garantizar a los ciudadanos y grupos de valor, el derecho a distrito, que sirvan como marco de actuación comunicativa y permitan garantizar a los ciudadanos y grupos de valor, el derecho a informar y recibir información veraz e imparcial de las gestiones, tramites, servicios y logros del Gobierno Distrital, que promuevan mejoras en la cultura ciudadana, la convivencia y sentido de pertenencia y amor por la Ciudad.</t>
  </si>
  <si>
    <t>Estratégico</t>
  </si>
  <si>
    <t>Errores (fallas o deficiencias)</t>
  </si>
  <si>
    <t>Exceso de las facultades otorgadas</t>
  </si>
  <si>
    <t>con</t>
  </si>
  <si>
    <t>Tecnología</t>
  </si>
  <si>
    <t>Publicación de actos administrativos en el registro distrital</t>
  </si>
  <si>
    <t>Procesos misionales y estratégicos misionales en el Sistema de Gestión de Calidad</t>
  </si>
  <si>
    <t>Debilidades en el seguimiento al desarrollo de los proyectos priorizados por el Alcalde.</t>
  </si>
  <si>
    <t>Personas</t>
  </si>
  <si>
    <t>Se presentó al menos una vez en los últimos 2 años (3)</t>
  </si>
  <si>
    <t>Existe una posibilidad media que suceda (3)</t>
  </si>
  <si>
    <t>Moderado (3)</t>
  </si>
  <si>
    <t>Moderada</t>
  </si>
  <si>
    <t>No existe</t>
  </si>
  <si>
    <t>No se ejecuta</t>
  </si>
  <si>
    <t>Algunas</t>
  </si>
  <si>
    <t>Algunos</t>
  </si>
  <si>
    <t>Débil</t>
  </si>
  <si>
    <t>Jefe Oficina Consejería de Comunicaciones</t>
  </si>
  <si>
    <r>
      <rPr>
        <sz val="10"/>
        <rFont val="Arial"/>
        <family val="2"/>
      </rPr>
      <t>Contratación</t>
    </r>
  </si>
  <si>
    <t>Coordinar los procesos de contratación de bienes, servicios y obras, para el funcionamiento y el cumplimento de las metas y objetivos de la Secretaría General de la Alcaldía Mayor de Bogotá, mediante una gestión transparente, eficiente y oportuna.</t>
  </si>
  <si>
    <t>Apoyo operativo</t>
  </si>
  <si>
    <t>Incumplimiento legal</t>
  </si>
  <si>
    <t>Realización de cobros indebidos</t>
  </si>
  <si>
    <t>de</t>
  </si>
  <si>
    <t>-- Otros procedimientos administrativos</t>
  </si>
  <si>
    <t>Procesos misionales en el Sistema de Gestión de Calidad</t>
  </si>
  <si>
    <t>Limitar el posicionamiento a nivel internacional del Distrito Capital, debido a la gestión inadecuada de las oportunidades cooperación e internacionalización.</t>
  </si>
  <si>
    <t>Económicos</t>
  </si>
  <si>
    <t>Se presentó al menos una vez en los últimos 4 años (2)</t>
  </si>
  <si>
    <t>Alguna vez podría ocurrir (2)</t>
  </si>
  <si>
    <t>Menor (2)</t>
  </si>
  <si>
    <t>Baja</t>
  </si>
  <si>
    <t>Ninguna</t>
  </si>
  <si>
    <t>Ninguno</t>
  </si>
  <si>
    <t>Director(a) de Contratación</t>
  </si>
  <si>
    <r>
      <rPr>
        <sz val="10"/>
        <rFont val="Arial"/>
        <family val="2"/>
      </rPr>
      <t>Control Disciplinario</t>
    </r>
  </si>
  <si>
    <t>Lograr la notificación oportuna y ajustada a la normatividad de las decisiones administrativas y establecer los fallos absolutorios o condenatorios, ajustados a la normativa, los procedimientos y protocolos dispuestos por la Secretaría General, para estos efectos.</t>
  </si>
  <si>
    <t>Control</t>
  </si>
  <si>
    <t>Incumplimiento parcial de compromisos</t>
  </si>
  <si>
    <t>Tráfico de influencias</t>
  </si>
  <si>
    <t>durante</t>
  </si>
  <si>
    <t>Financiero</t>
  </si>
  <si>
    <t>Impresión de artes gráficas para las entidades del distrito capital</t>
  </si>
  <si>
    <t>Procesos de apoyo operativo en el Sistema de Gestión de Calidad</t>
  </si>
  <si>
    <t>Fallas en la prestación de los bienes y servicios que oferta la Secretaria General</t>
  </si>
  <si>
    <t>Estratégicos</t>
  </si>
  <si>
    <t>Tecnológicos</t>
  </si>
  <si>
    <t>Nunca o no se ha presentado en los últimos 4 años (1)</t>
  </si>
  <si>
    <t>Excepcionalmente ocurriría (1)</t>
  </si>
  <si>
    <t>Direccionamiento Estratégico</t>
  </si>
  <si>
    <t>Orientar estratégicamente a la Secretaria General en la planeación, ejecución, seguimiento y monitoreo de los resultados con miras al cumplimiento de la misión, visión, plan de desarrollo distrital y objetivos institucionales.</t>
  </si>
  <si>
    <t>Incumplimiento total de compromisos</t>
  </si>
  <si>
    <t>Uso indebido de información privilegiada</t>
  </si>
  <si>
    <t>en</t>
  </si>
  <si>
    <t>Operativo</t>
  </si>
  <si>
    <t>Visitas guiadas Archivo de Bogotá</t>
  </si>
  <si>
    <t>Procesos de control en el Sistema de Gestión de Calidad</t>
  </si>
  <si>
    <t>Gestión ineficaz para la simplificación, racionalización y virtualización de trámites, que limita el acceso y goce efectivo a los servicios, y desmejora el clima de negocios.</t>
  </si>
  <si>
    <t>Comunicación interna</t>
  </si>
  <si>
    <t>Medioambientales</t>
  </si>
  <si>
    <t>Jefe Oficina Asesora de Planeación</t>
  </si>
  <si>
    <t>Elaboración de Impresos y Registro Distrital</t>
  </si>
  <si>
    <t>Elaborar los impresos de artes gráficas requeridos por las entidades del Distrito Capital y garantizar la publicidad y transparencia de los actos administrativos con la publicación en el Registro Distrital.</t>
  </si>
  <si>
    <t>Interrupciones</t>
  </si>
  <si>
    <t>hacia</t>
  </si>
  <si>
    <t>Inscripción programas de formación virtual para servidores públicos del Distrito Capital</t>
  </si>
  <si>
    <t>Ningún otro proceso en el Sistema de Gestión de Calidad</t>
  </si>
  <si>
    <t>Cobertura limitada en los canales de interacción, que genera desconocimiento de la demanda de productos, bienes y servicios por parte de la ciudadanía.</t>
  </si>
  <si>
    <t>Infraestructura</t>
  </si>
  <si>
    <t>Comunicación externa</t>
  </si>
  <si>
    <t>Subdirector(a) de Imprenta Distrital</t>
  </si>
  <si>
    <t>Estrategia de Tecnologías de la Información y las Comunicaciones</t>
  </si>
  <si>
    <t>Elaborar e implementar el Plan Estratégico de Tecnologías de la Información y las Comunicaciones (PETI), basado en la arquitectura empresarial de tecnología de información, que facilite el desarrollo de la estrategia y de la gestión de la Secretaría General , como también permitir el oportuno acceso a la información requerida por la entidad y los grupos de interés, considerando criterios de confiabilidad, seguridad de la información, eficiencia y oportunidad.</t>
  </si>
  <si>
    <t>Omisión</t>
  </si>
  <si>
    <t>para</t>
  </si>
  <si>
    <t>-- Ningún trámite y/o procedimiento administrativo</t>
  </si>
  <si>
    <t>Subutilización de la infraestructura dispuesta para el aprovechamiento del ciudadano.</t>
  </si>
  <si>
    <t>Jefe Oficina de Tecnologías de la Información y las Comunicaciones</t>
  </si>
  <si>
    <r>
      <rPr>
        <sz val="10"/>
        <rFont val="Arial"/>
        <family val="2"/>
      </rPr>
      <t>Evaluación del Sistema de Control Interno</t>
    </r>
  </si>
  <si>
    <t>Realizar de manera efectiva, oportuna y eficiente las actividades de evaluación, aseguramiento, asesoría y fomento de autocontrol, en condiciones de independencia y objetividad, con el fin de apoyar el logro de los objetivos institucionales y el fortalecimiento de la gestión de riesgos, gobierno y control de conformidad con el plan anual de auditorías y la normativa vigente.</t>
  </si>
  <si>
    <t>Supervisión inapropiada</t>
  </si>
  <si>
    <t>sobre</t>
  </si>
  <si>
    <t>Falta de apropiación del modelo de gestión por procesos de la entidad, que genera insatisfacción a los grupos de valor de la Secretaria General.</t>
  </si>
  <si>
    <t>Jefe Oficina de Control Interno</t>
  </si>
  <si>
    <t>Fortalecimiento de la Administración y la Gestión Pública Distrital</t>
  </si>
  <si>
    <t>Fortalecer la Administración y Gestión pública Distrital a través de políticas, lineamientos, estrategias, estudios e investigaciones, orientadas a la modernización y mejora institucional.</t>
  </si>
  <si>
    <t>Incumplimiento o atraso en los programas, proyectos y gestión de la Secretaria General.</t>
  </si>
  <si>
    <t>Director Distrital de Desarrollo Institucional</t>
  </si>
  <si>
    <t>Gestión, Administración y Soporte de infraestructura y Recursos tecnológicos</t>
  </si>
  <si>
    <t>Garantizar la identificación, configuración, instalación, conectividad y seguridad en equipos y activos de información de la Secretaría General, manteniendo la disponibilidad de los recursos de tecnología de información y comunicaciones para soportar los procesos de la Entidad, asegurando la confidencialidad, disponibilidad e integridad de la información, atendiendo oportunamente los requerimientos de los usuarios internos y externos relativos a los requerimientos de soporte tecnológico.</t>
  </si>
  <si>
    <t>Debilidades en las acciones de articulación interinstitucional que afectan las acciones para la modernización de la infraestructura física del Distrito.</t>
  </si>
  <si>
    <t>Gestión de la Función Archivística y del Patrimonio Documental del Distrito Capital</t>
  </si>
  <si>
    <t>Dirigir y coordinar la gestión y divulgación de la función archivística y del patrimonio documental del Distrito Capital, con el fin de propender la gestión del conocimiento y el acceso a la información por parte de la ciudadanía y los grupos de interés, así como la propender la gestión del conocimiento y el acceso a la información por parte de la ciudadanía y los grupos de interés, así como la gestión administrativa, transparencia y buen gobierno de la Administración Distrital.</t>
  </si>
  <si>
    <t>Pérdida del conocimiento institucional, que genera obsolescencia de la gestión.</t>
  </si>
  <si>
    <t>Director(a) del Archivo de Bogotá</t>
  </si>
  <si>
    <r>
      <rPr>
        <sz val="10"/>
        <rFont val="Arial"/>
        <family val="2"/>
      </rPr>
      <t>Gestión de Políticas Públicas Distritales</t>
    </r>
  </si>
  <si>
    <t>Orientar el cumplimiento del ciclo de Políticas Públicas definido por la Secretaría Distrital de Planeación y establecer los parámetros para emitir lineamientos técnicos, de modo que las dependencias competentes cuenten con un único estándar para generar éstos productos, en cumplimiento de la misionalidad de la Secretaría General.</t>
  </si>
  <si>
    <t>Limitada disponibilidad de los canales de comunicación e interacción con la ciudadanía, que impide visualizar la transparencia en la gestión distrital.</t>
  </si>
  <si>
    <t>Subsecretario(a) Técnico(a)</t>
  </si>
  <si>
    <t>Gestión de Recursos Físicos</t>
  </si>
  <si>
    <t>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t>
  </si>
  <si>
    <t>Dificultades de la implementación del ERP no evidenciadas, desde el ejercicio de monitoreo, a cargo de la Secretaria General.</t>
  </si>
  <si>
    <t>Subdirector(a) de Servicios Administrativos</t>
  </si>
  <si>
    <r>
      <rPr>
        <sz val="10"/>
        <rFont val="Arial"/>
        <family val="2"/>
      </rPr>
      <t>Gestión de Seguridad y Salud en el Trabajo</t>
    </r>
  </si>
  <si>
    <t>Gestionar la seguridad y salud en el trabajo de los servidores(as) públicos(as) de la entidad, contratistas y visitantes, para minimizar la ocurrencia de incidentes, accidentes de trabajo, enfermedades laborales y los riesgos que puedan afectar su calidad de vida y fomentar una cultura encaminada al cuidado personal, mediante la adopción de hábitos de vida saludable, promoviendo la salud, previniendo la enfermedad y preparándolos ante situaciones de emergencia.</t>
  </si>
  <si>
    <t>Ambiente laboral desfavorable.</t>
  </si>
  <si>
    <t>Director(a) de Talento Humano</t>
  </si>
  <si>
    <t>Gestión de Servicios Administrativos</t>
  </si>
  <si>
    <t>Disponer de los recursos necesarios para garantizar la prestación de los servicios de apoyo administrativo para el cumplimiento de los objetivos de la Secretaría General de la Alcaldía Mayor de Bogotá D.C, y la gestión de todas las dependencias que la componen.</t>
  </si>
  <si>
    <t>Imagen institucional desmejorada por la deficiente divulgación, en materia de acciones, decisiones y resultados de la gestión del Distrito Capital.</t>
  </si>
  <si>
    <t>Subdirector Servicios Administrativos</t>
  </si>
  <si>
    <t>Gestión del Sistema Distrital de Servicio a la Ciudadanía</t>
  </si>
  <si>
    <t>Implementar los lineamientos de la Política Pública Distrital de Servicio a la Ciudadanía, facilitando al ciudadano(a), el acceso a la oferta institucional de trámites y servicios, al ejercicio de los derechos y al mejoramiento del clima de negocios, de forma efectiva, amable y oportuna a través de los canales de interacción, para contribuir al bienestar y calidad de vida de la Ciudadanía en el Distrito Capital.</t>
  </si>
  <si>
    <t>-- Todos los riesgos estratégicos</t>
  </si>
  <si>
    <t>Subsecretario(a) de Servicio a la Ciudadanía</t>
  </si>
  <si>
    <r>
      <rPr>
        <sz val="10"/>
        <rFont val="Arial"/>
        <family val="2"/>
      </rPr>
      <t>Gestión Documental Interna</t>
    </r>
  </si>
  <si>
    <t>Gestionar el flujo documental de la entidad con fin de asegurar la preservación de la memoria institucional, la eficiencia administrativa, la transparencia y el acceso a la información, mediante la implementación de políticas, directrices y lineamientos para la planificación, manejo y organización de los documentos producidos y recibidos por la entidad.</t>
  </si>
  <si>
    <t>-- Ningún riesgo estratégico</t>
  </si>
  <si>
    <r>
      <rPr>
        <sz val="10"/>
        <rFont val="Arial"/>
        <family val="2"/>
      </rPr>
      <t>Gestión Estratégica de Talento Humano</t>
    </r>
  </si>
  <si>
    <t>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 públicos (as) que el Alcalde Mayor nombre o designe, de conformidad con las competencias que asisten a la dependencia.</t>
  </si>
  <si>
    <t>Director(a) Técnico(a) de Talento Humano</t>
  </si>
  <si>
    <r>
      <rPr>
        <sz val="10"/>
        <rFont val="Arial"/>
        <family val="2"/>
      </rPr>
      <t>Gestión Financiera</t>
    </r>
  </si>
  <si>
    <t>Verificar, registrar, controlar y evaluar las operaciones financieras con cargo al presupuesto asignado a la entidad, para garantizar su adecuado manejo y la oportuna y transparente rendición de cuentas.</t>
  </si>
  <si>
    <t>Subdirector Financiero</t>
  </si>
  <si>
    <r>
      <rPr>
        <sz val="10"/>
        <rFont val="Arial"/>
        <family val="2"/>
      </rPr>
      <t>Gestión Jurídica</t>
    </r>
  </si>
  <si>
    <t>Atender las necesidades de carácter legal, propendiendo por la aplicación de la normatividad vigente a cada uno de los procedimientos que se desarrollan en el marco jurídico, defensa institucional y representación judicial y extrajudicial de la Secretaría General.</t>
  </si>
  <si>
    <r>
      <rPr>
        <sz val="10"/>
        <rFont val="Arial"/>
        <family val="2"/>
      </rPr>
      <t>Internacionalización de Bogotá</t>
    </r>
  </si>
  <si>
    <t>Establecer y realizar acciones de cooperación, relacionamiento estratégico, proyección y posicionamiento de la ciudad, en el ámbito internacional, fundamentado en la gestión del conocimiento.</t>
  </si>
  <si>
    <t>Director(a) de la Dirección Distrital de Relaciones Internacionales</t>
  </si>
  <si>
    <t>Fuente del riesgo</t>
  </si>
  <si>
    <t>Internas</t>
  </si>
  <si>
    <t>Externas</t>
  </si>
  <si>
    <t>Valoración antes de controles</t>
  </si>
  <si>
    <t>TOTAL</t>
  </si>
  <si>
    <t>Valoración después de controles</t>
  </si>
  <si>
    <t>Gestión del Cambio</t>
  </si>
  <si>
    <t>Descripción de los cambios efectuados</t>
  </si>
  <si>
    <t>Tratamiento del riesgo</t>
  </si>
  <si>
    <t>Fecha de registro</t>
  </si>
  <si>
    <t>Causas y efectos</t>
  </si>
  <si>
    <t>Instrumentos posiblemente afectados</t>
  </si>
  <si>
    <t>Análisis (antes de controles)</t>
  </si>
  <si>
    <t>Análisis (después de controles)</t>
  </si>
  <si>
    <t>Acciones de contingencia</t>
  </si>
  <si>
    <t>Categoría</t>
  </si>
  <si>
    <t>Otros procesos del Sistema de Gestión de Calidad</t>
  </si>
  <si>
    <t>Explicación de la valoración</t>
  </si>
  <si>
    <t>Opción de manejo</t>
  </si>
  <si>
    <t>Fecha de cambio</t>
  </si>
  <si>
    <t>Aspecto(s) que cambiaron</t>
  </si>
  <si>
    <t>MAPA DE RIESGOS INSTITUCIONAL</t>
  </si>
  <si>
    <t>Etiquetas de fila</t>
  </si>
  <si>
    <t>Total general</t>
  </si>
  <si>
    <t>Oficina Asesora de Planeación</t>
  </si>
  <si>
    <t>Oficina de Consejería de Comunicaciones</t>
  </si>
  <si>
    <t>Dirección de Talento Humano</t>
  </si>
  <si>
    <t xml:space="preserve"> Oficina de Tecnologías de la Información y las Comunicaciones</t>
  </si>
  <si>
    <t>Subsecretaría de Servicio a la Ciudadanía</t>
  </si>
  <si>
    <t>Dirección Distrital de Desarrollo Institucional</t>
  </si>
  <si>
    <t>Subdirección de Imprenta Distrital</t>
  </si>
  <si>
    <t>Dirección Distrital de Archivo de Bogotá</t>
  </si>
  <si>
    <t>Dirección Distrital de Relaciones Internacionales</t>
  </si>
  <si>
    <t>Alta Consejería Distrital de Tecnologías de Información y Comunicaciones - TIC</t>
  </si>
  <si>
    <t>Alta Consejería para los Derechos de las Víctimas, la Paz y la Reconciliación</t>
  </si>
  <si>
    <t>Subsecretaría Técnica</t>
  </si>
  <si>
    <t>Dirección de Contratación</t>
  </si>
  <si>
    <t>Subdirección Financiera</t>
  </si>
  <si>
    <t>Subdirección de Servicios Administrativos</t>
  </si>
  <si>
    <t xml:space="preserve"> Oficina Asesora de Jurídica</t>
  </si>
  <si>
    <t xml:space="preserve"> Oficina de Control Interno </t>
  </si>
  <si>
    <t xml:space="preserve"> Oficina de Control Interno Disciplinario</t>
  </si>
  <si>
    <t>Dependencias</t>
  </si>
  <si>
    <t>No. Riesgos</t>
  </si>
  <si>
    <t>Total General</t>
  </si>
  <si>
    <t>Total Corrupción</t>
  </si>
  <si>
    <t>Tipo de Riesgo</t>
  </si>
  <si>
    <t>%</t>
  </si>
  <si>
    <t>IMPACTO</t>
  </si>
  <si>
    <t>PROBABILIDAD</t>
  </si>
  <si>
    <t>Bajo</t>
  </si>
  <si>
    <t>Alto</t>
  </si>
  <si>
    <t>Extremo</t>
  </si>
  <si>
    <t>Control Disciplinario</t>
  </si>
  <si>
    <t>Evaluación del Sistema de Control Interno</t>
  </si>
  <si>
    <t>Gestión Financiera</t>
  </si>
  <si>
    <t>Gestión Jurídica</t>
  </si>
  <si>
    <t>Número de riesgos</t>
  </si>
  <si>
    <t>VALORACIÓN ANTES DE CONTROLES (Número de riesgos)</t>
  </si>
  <si>
    <t>VALORACIÓN DESPUÉS DE CONTROLES (Número de riesgos)</t>
  </si>
  <si>
    <t>7868 Desarrollo institucional para una gestión pública eficiente</t>
  </si>
  <si>
    <t>7869 Implementación del modelo de gobierno abierto, accesible e incluyente de Bogotá</t>
  </si>
  <si>
    <t>Subsecretaría Distrital de Fortalecimiento Institucional</t>
  </si>
  <si>
    <t>Proceso / Proyecto de inversión</t>
  </si>
  <si>
    <t>Objetivos estratégicos asociados</t>
  </si>
  <si>
    <t>Procesos / Proyectos de inversión</t>
  </si>
  <si>
    <t>Objetivo</t>
  </si>
  <si>
    <t>Alcance u objetivos específicos</t>
  </si>
  <si>
    <t>Líder de proceso o Gerente de proyecto</t>
  </si>
  <si>
    <t>Tipo de proceso o proyecto</t>
  </si>
  <si>
    <t>Descripción del riesgo</t>
  </si>
  <si>
    <t>Efectos (consecuencias)</t>
  </si>
  <si>
    <t>Trámites, OPA's y consultas asociados</t>
  </si>
  <si>
    <t>Proyectos de inversión asociados</t>
  </si>
  <si>
    <t>Probabilidad inherente</t>
  </si>
  <si>
    <t>Impacto inherente</t>
  </si>
  <si>
    <t>Valoración inherente</t>
  </si>
  <si>
    <t>Probabilidad residual</t>
  </si>
  <si>
    <t>Valoración residual</t>
  </si>
  <si>
    <t>Actividad clave o fase del proyecto</t>
  </si>
  <si>
    <t>Clasificación o tipo de riesgo</t>
  </si>
  <si>
    <t>Valor porcentual probabilidad inherente</t>
  </si>
  <si>
    <t>Valor porcentual impacto inherente</t>
  </si>
  <si>
    <t>Valor porcentual probabilidad residual</t>
  </si>
  <si>
    <t>impacto residual</t>
  </si>
  <si>
    <t>Valor porcentual impacto residual</t>
  </si>
  <si>
    <t>Acciones (características):
Probabilidad
---------------
Impacto</t>
  </si>
  <si>
    <t>Acciones contingencia</t>
  </si>
  <si>
    <t>Responsable de ejecución (acciones contingencia)</t>
  </si>
  <si>
    <t>Producto (acciones contingencia)</t>
  </si>
  <si>
    <t>Baja (2)</t>
  </si>
  <si>
    <t>Leve (1)</t>
  </si>
  <si>
    <t>Muy baja (1)</t>
  </si>
  <si>
    <t>Media (3)</t>
  </si>
  <si>
    <t>Alta (4)</t>
  </si>
  <si>
    <t>Muy alta (5)</t>
  </si>
  <si>
    <t>Posibilidad de afectación reputacional</t>
  </si>
  <si>
    <t>Posibilidad de afectación económica (o presupuestal)</t>
  </si>
  <si>
    <t>Oficina de Alta Consejería Distrital de Tecnologías de Información y Comunicaciones - TIC</t>
  </si>
  <si>
    <t>Oficina de Alta Consejería de Paz, Víctimas y Reconciliación</t>
  </si>
  <si>
    <t>Oficina Consejería de Comunicaciones</t>
  </si>
  <si>
    <t>Oficina de Tecnologías de la Información y las Comunicaciones</t>
  </si>
  <si>
    <t>Oficina de Control Interno</t>
  </si>
  <si>
    <t>xxx</t>
  </si>
  <si>
    <t xml:space="preserve"> </t>
  </si>
  <si>
    <t>Usuarios, productos y prácticas</t>
  </si>
  <si>
    <t xml:space="preserve">- -- Ningún trámite y/o procedimiento administrativo
</t>
  </si>
  <si>
    <t>Identificación del riesgo
Análisis antes de controles
Análisis de controles
Análisis después de controles
Tratamiento del riesgo</t>
  </si>
  <si>
    <t xml:space="preserve">Creación mapa de riesgos </t>
  </si>
  <si>
    <t xml:space="preserve">
Análisis antes de controles
Análisis de controles
Análisis después de controles
</t>
  </si>
  <si>
    <t xml:space="preserve">De acuerdo con la metodología del DAFP, se realizaron las explicaciones requeridas, agregando la explicación del riesgo y la valoración antes y después de controles.
Se identificaron acciones detectivas
Se crearon acciones de plan de contingencia </t>
  </si>
  <si>
    <t xml:space="preserve">
Análisis antes de controles
</t>
  </si>
  <si>
    <t>Se atendieron las recomendaciones de la retroalimentación del monitoreo de riesgos, modificando la calificación de probabilidad de factibilidad a frecuencia, disminuyendo de posible a rara vez. Para lo anterior, se cuenta con el respaldo de los registros del procedimiento 1210200-PR-306 resguardados en las carpetas de los Proyectos de la Oficina, los reportes a los monitoreos de riesgos, y los informes de Auditoría Interna y Externa.</t>
  </si>
  <si>
    <t xml:space="preserve">Identificación del riesgo
</t>
  </si>
  <si>
    <t>- Se incluye el proyecto de inversión 1111 “Fortalecimiento de la economía, el gobierno y la ciudad digital de Bogotá D.C. “
- Se definen las perspectivas para los efectos ya identificados.
- Valoración de la Probabilidad: Se incluyen las evidencias faltantes de la vigencia 2016-2019 y las evidencias de la vigencia 2020.</t>
  </si>
  <si>
    <t xml:space="preserve">
Análisis de controles
</t>
  </si>
  <si>
    <t>- Se eliminaron las actividades de control detectivas asociadas al procedimiento de auditorias internas de gestión PR-006 y al procedimiento de Auditorías Internas de Calidad PR-361</t>
  </si>
  <si>
    <t>Se realiza la calificación del riesgo por frecuencia la cual es: "Nunca o no se ha presentado durante los últimos 4 años". Asimismo, se registran las evidencias que registran su elección para la vigencia 2020.</t>
  </si>
  <si>
    <t xml:space="preserve">Identificación del riesgo
Análisis de controles
</t>
  </si>
  <si>
    <t xml:space="preserve">Se realizan ajustes menores a las actividades de control preventivas (PC#5),(PC#7)  y detectiva (PC#8). </t>
  </si>
  <si>
    <t>Se actualiza el contexto de la gestión del proceso.
Se ajusta la identificación del riesgo.
Se define la probabilidad por exposición.
Se ajustó la redacción y evaluación de los controles según los criterios definidos.
Se incluyeron los controles correctivos.
Se ajustaron las acciones de contingencia.</t>
  </si>
  <si>
    <t/>
  </si>
  <si>
    <t xml:space="preserve">
</t>
  </si>
  <si>
    <t>Posibilidad de afectación económica (o presupuestal) por sanción de un ente de control o ente regulador, debido a decisiones ajustadas a intereses propios o de terceros en la ejecución de Proyectos en materia TIC y Transformación digital, para obtener dádivas o beneficios</t>
  </si>
  <si>
    <t>Fraude interno</t>
  </si>
  <si>
    <t xml:space="preserve">- Presiones o motivaciones individuales, sociales o colectivas, que inciten a realizar conductas contrarias al deber ser.
</t>
  </si>
  <si>
    <t xml:space="preserve">- Ningún otro proceso en el Sistema de Gestión de Calidad
</t>
  </si>
  <si>
    <t xml:space="preserve">- No aplica
</t>
  </si>
  <si>
    <t>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t>
  </si>
  <si>
    <t>Se tienen dos actividades que actúan como puntos de control para prevención y detección del riesgo sin embargo, la zona con y sin controles permanece constante, ubicándose en zona extrema (1.5)</t>
  </si>
  <si>
    <t>Reducir</t>
  </si>
  <si>
    <t>Ejecución y administración de procesos</t>
  </si>
  <si>
    <t>3. Consolidar una gestión pública eficiente, a través del desarrollo de capacidades institucionales, para contribuir a la generación de valor público.</t>
  </si>
  <si>
    <t xml:space="preserve">- Todos los procesos en el Sistema de Gestión de Calidad
</t>
  </si>
  <si>
    <t>Creación del mapa de riesgos del proceso.</t>
  </si>
  <si>
    <t xml:space="preserve">
Análisis de controles
Tratamiento del riesgo</t>
  </si>
  <si>
    <t>Identificación del riesgo
Análisis de controles
Tratamiento del riesgo</t>
  </si>
  <si>
    <t>Identificación del riesgo
Tratamiento del riesgo</t>
  </si>
  <si>
    <t>Creación del riesgo</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</si>
  <si>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deficiencias en las estimación del costo total del proceso contractual.
</t>
  </si>
  <si>
    <t xml:space="preserve">- 7873 Fortalecimiento de la capacidad institucional de la Secretaría General
</t>
  </si>
  <si>
    <t>- Director(a) de Contratación
- Director(a) de Contratación
- Director(a) de Contratación
- Director(a) de Contratación</t>
  </si>
  <si>
    <t xml:space="preserve">
Análisis antes de controles
Análisis de controles
Análisis después de controles
Tratamiento del riesgo</t>
  </si>
  <si>
    <t xml:space="preserve">- Constante actualización de directrices Nacionales y Distritales que no surten suficientes procesos de socialización. 
- Dificultades en la gestión por la respuesta de requerimientos dispendiosos por parte de entes de control, etc., lo que impide una gestión oportuna a los temas que se están desarrollando en la etapa precontractual, contractual y postcontractual.
- Presiones o motivaciones individuales, sociales o colectivas que inciten a realizar conductas contrarias al deber ser
</t>
  </si>
  <si>
    <t>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
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t>
  </si>
  <si>
    <t>Posibilidad de afectación reputacional por pérdida de la confianza ciudadana en la gestión contractual de la Entidad, debido a decisiones ajustadas a intereses propios o de terceros durante la etapa precontractual con el fin de celebrar un contrato</t>
  </si>
  <si>
    <t xml:space="preserve">- Debilidad de las estrategias de sensibilización y apropiación de las normas, directrices, modelos y sistemas
- Alta rotación de personal generando retrasos en la curva de aprendizaje.
- Falta de pericia  técnica, financiera y jurídica en la estructuración de los documentos y estudios previos por parte de las áreas técnicas.
- Falta de aplicación de guías, manuales y procedimientos por parte de las áreas técnicas enfocados a la estructuración y/o revisión de documentos en la etapa precontractual, contractual y postcontractual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</si>
  <si>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Se determina la probabilidad (1Muy baja)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t>
  </si>
  <si>
    <t>Se determina la probabilidad (1 muy baja) ya que la ejecución de los controles han evitado la materialización del riesgo. El impacto se mantiene en (5 catastrófico) ya que los riesgos de corrupción no se desplazan en la escala de impacto.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t>
  </si>
  <si>
    <t xml:space="preserve">Se realizó un cambio en el nombre del riesgo, de acuerdo con la nueva metodología que incluye distintas categorías.
Se realizó la valoración antes de controles, teniendo en cuenta frecuencia y el impacto.
Se fortalecieron los controles de acuerdo con la probabilidad de materialización del riesgo.
Se propuso un plan de mejoramiento que conlleva a una mitigación oportuna del riesgo.
Se propuso un plan de contingencia frente a la materialización del riesgo. </t>
  </si>
  <si>
    <t xml:space="preserve">
Tratamiento del riesgo</t>
  </si>
  <si>
    <t>Se actualiza la fecha de terminación del plan de mejoramiento (AP 18), teniendo en cuenta las fechas establecidas en el aplicativo SIG.</t>
  </si>
  <si>
    <t>Se dio precisión sobre la actividad clave en la identificación del riesgo
Se identificó el proyecto de inversión posiblemente afectado con la posible materialización del riesgo
Se ajusto la calificación del diseño de control
Se incluyen perspectivas para los efectos(consecuencias) identificados
Se realiza la calificación del impacto del riesgo mediante al botón "perspectivas de impacto".
Se ajusta la penalización para los controles que requieren fortalecerse según el atributo de responsabilidad, ya que se incorporarán en los procedimientos que lo requieren.
Se sustraen las acciones ejecutadas a 2019.
Se identifica la necesidad de reducir el riesgo, por tanto se identifica y se formula el plan de tratamiento, consistente en dos acciones preventivas</t>
  </si>
  <si>
    <t>Se incluyó en la evidencia del control la "Hoja de verificación y control de documentos para procesos de selección de oferentes 4231000-FT-959" estipulada en los procedimientos de  4231000-PR-284 "Mínima cuantía" y 4231000-PR-339 "Selección Pública de Oferentes"</t>
  </si>
  <si>
    <t xml:space="preserve">
Análisis antes de controles
Análisis de controles
Tratamiento del riesgo</t>
  </si>
  <si>
    <t>Se adelantó el análisis de los controles, pasando de "MODERADO" a fuerte, teniendo en cuenta que en 2020 se encontraba un control débil al no estar documentado en el procedimiento. Nos obstante se actualizó el procedimiento y a la fecha se encuentra documentado, por lo que pasa a  ser "FUERTE"
Se actualizan las actividades de tratamiento de los riesgos para 2021</t>
  </si>
  <si>
    <t xml:space="preserve">Se modificó la asociación del riesgo al proyecto de inversión específico, que se puede afectar posiblemente, en caso de materializarse el riesgo. 
Se retiraron los controles detectivos de la auditoría de gestión y de calidad del riesgo en los controles detectivos
Se realizó reprogramación de las fechas de inicio de las acciones de tratamiento definidas para la vigencia 2021
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
</t>
  </si>
  <si>
    <t>Se actualiza el contexto de la gestión del proceso.
Se ajusta la identificación del riesgo, ampliando el alcance a los procesos disciplinarios ordinarios.
Se incluye el riesgo errores (fallas o deficiencias) en la conformación del expediente disciplinario, junto con sus controles y demás características.
Se define la probabilidad por frecuencia.
Se ajustó la calificación del impacto.
Se ajustó la redacción y evaluación de los controles según los criterios definidos.
Se incluyeron los controles correctivos
Se ajustaron las acciones de contingencia.
Se definieron acciones de tratamiento.</t>
  </si>
  <si>
    <t>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t>
  </si>
  <si>
    <t xml:space="preserve">- Debilidad de las estrategias de sensibilización y apropiación de las normas, directrices, modelos y sistemas
- Alta rotación de personal generando retrasos en la curva de aprendizaje.
- Debilidades en la adopción de los lineamientos y procedimientos existentes que en materia de supervisión se han dado.
- Falta de conocimiento en el manejo de las herramientas contractuales existentes para adelantar los procesos y hacer seguimiento a los contratos que celebre la entidad.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</si>
  <si>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la utilización de recursos financieros para pagar servicios o productos que no cumplen con los requisitos técnicos solicitados en el marco de la ejecución del contrato
</t>
  </si>
  <si>
    <t>Se determina la probabilidad (1 muy baja)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t>
  </si>
  <si>
    <t>La probabilidad (1 muy baja) se mantiene ya que las actividades de control preventivas y detectivas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t>
  </si>
  <si>
    <t>Se ajustó la actividad clave según lo descrito en el proceso.
Se identificó el proyecto de inversión posiblemente afectado con la posible materialización del riesgo
Se incluyen perspectivas para los efectos(consecuencias) identificados
Se realiza la calificación del impacto del riesgo mediante al botón "perspectivas de impacto".
Se ajustó la redacción de la actividad del control frente a la probabilidad, en el sentido que se visibilizó el Manual de Contratación de la Entidad
Se sustraen las acciones ejecutadas a 2019.
Se identifica la necesidad de reducir el riesgo, por tanto se identifica y se formula el plan de tratamiento, consistente en una acción preventiva</t>
  </si>
  <si>
    <t>Se actualizaron las acciones para el tratamiento de los riesgos a nivel preventivo.</t>
  </si>
  <si>
    <t xml:space="preserve">Se modificó la asociación del riesgo al proyecto de inversión específico, que se puede afectar posiblemente, en caso de materializarse el riesgo. 
Se incluyó una evidencia en el control detectivo del riesgo la cual se encuentra documentada en el procedimiento 42321000-PR-022 Liquidación de contrato/convenio.
Se retiraron los controles detectivos de la auditoría de gestión y de calidad del riesgo en los controles detectivos
</t>
  </si>
  <si>
    <t xml:space="preserve">
Teniendo en cuenta el perfil del proyecto de inversión  7873, se elimina la asociación del mismo en la fila 60, ya que las actividades de control del riesgo  no  guardan  relación con las medidas de mitigación de los  riesgos del proyecto de inversión. </t>
  </si>
  <si>
    <t xml:space="preserve">Identificación del riesgo </t>
  </si>
  <si>
    <t xml:space="preserve">- Presiones o motivaciones individuales, sociales o colectivas que inciten a realizar conductas contrarias al deber ser.
- Presión o exigencias por parte de personas interesadas o motivación individual en el resultado del proceso disciplinario.
</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</si>
  <si>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</si>
  <si>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</si>
  <si>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Se cambió el enfoque del riesgo, se encontraba dentro de los riesgos de gestión, ahora está dentro de los riesgos de corrupción del proceso
Se analizan y se ajustan causas internas y externas de acuerdo a las fortalezas, oportunidades, debilidades y amenazas identificadas por el proceso y de acuerdo al nuevo enfoque del riesgo.
Se analiza y realiza la nueva evaluación de frecuencia e impacto de acuerdo al nuevo enfoque del riesgo y conforme a la nueva herramienta de gestión de riesgos
Se incluyeron nuevas actividades de control que implican la actualización de los dos procedimientos: Procedimiento Proceso Verbal Disciplinario y Procedimiento Proceso Ordinario Disciplinario, lo cual está contenido en la Acción de mejora No. 4
Se incluyó plan de contingencia para el riesgo</t>
  </si>
  <si>
    <t>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
Se ajusta la información relacionada con la acción de mejora No. 4 de acuerdo con lo registrado en el aplicativo del SIG.
Las acciones formuladas para fortalecer los controles se trasladan al campo de acciones por valoración</t>
  </si>
  <si>
    <t>Identificación del riesgo
Análisis antes de controles
Tratamiento del riesgo</t>
  </si>
  <si>
    <t>Se actualiza el contexto de la gestión del proceso.
Se analizan los proyectos de inversión que posiblemente se afecten con la materialización del riesgo.
Se revisó y ajustó la información de causas internas, externas y efectos.
Se ajustó la calificación de la encuesta para corrupción manteniendo el mismo impacto.
Se calificó el impacto por perspectivas.
Se establecen acciones de tratamiento a 2020 producto de la valoración después de controles.</t>
  </si>
  <si>
    <t>Se ajusta la tipología del riesgo pasando de operativo a cumplimiento.
Se suprimen los controles detectivos institucionales, asociados con la realización de auditorías internas de gestión y de calidad, y se incluyen controles propios del proceso.</t>
  </si>
  <si>
    <t>Se define la propuesta de acciones de tratamiento a ejecutar durante la vigencia 2021.</t>
  </si>
  <si>
    <t xml:space="preserve">Se indica que el riesgo no tiene proyectos de inversión  vigentes asociados
Se incluye la acción preventiva # 21, según el aplicativo 
</t>
  </si>
  <si>
    <t>Se modificó la totalidad de las actividades de control en cuanto a su diseño, teniendo en cuenta la actualización de los procedimientos Proceso Ordinario Disciplinario 2210113-PR-007 y Proceso Disciplinario Verbal  2210113-PR-008.
Se reprograma la acción de tratamiento de tipo preventiva #21, relacionada con la modificación de los procedimientos Proceso Ordinario Disciplinario 2210113-PR-007 y Proceso Disciplinario Verbal  2210113-PR-008.</t>
  </si>
  <si>
    <t>Identificación del riesgo
Análisis de controles
Análisis después de controles
Tratamiento del riesgo</t>
  </si>
  <si>
    <t>Se actualiza el contexto de la gestión del proceso.
Se ajusta la identificación del riesgo.
Se ajustó la redacción y evaluación de los controles según los criterios definidos.
Se incluyeron los controles correctivos.
Se ajustaron las acciones de contingencia.
Se definieron acciones de tratamiento.</t>
  </si>
  <si>
    <t xml:space="preserve">Identificación del riesgo
Análisis antes de controles
Análisis de controles
Análisis después de controles
</t>
  </si>
  <si>
    <t>Identificación del riesgo
Análisis antes de controles
Análisis de controles
Tratamiento del riesgo</t>
  </si>
  <si>
    <t xml:space="preserve">
Análisis antes de controles
Tratamiento del riesgo</t>
  </si>
  <si>
    <t>Creación del mapa de riesgos.</t>
  </si>
  <si>
    <t xml:space="preserve">
Análisis de controles
Análisis después de controles
</t>
  </si>
  <si>
    <t xml:space="preserve">- Constante actualización de directrices Nacionales y Distritales, que puedan afectar o limitar el proceso auditor
</t>
  </si>
  <si>
    <t>Posibilidad de afectación reputacional por uso indebido de información privilegiada para beneficio propio o de un tercero, debido a debilidades en el proceder ético del auditor</t>
  </si>
  <si>
    <t xml:space="preserve">- Debilidades en el proceder ético del auditor
- Debilidad de las estrategias de sensibilización y apropiación de las normas, directrices, modelos y sistemas
</t>
  </si>
  <si>
    <t xml:space="preserve">- Pérdida de confianza de la labor de la Oficina de Control Interno
</t>
  </si>
  <si>
    <t>- Reportar el presunto hecho de Posibilidad de afectación reputacional por uso indebido de información privilegiada para beneficio propio o de un tercero, debido a debilidades en el proceder ético del auditor al operador disciplinario, y a la Oficina Asesora de Planeación en el informe de monitoreo en caso que tenga fallo.
- Retirar al auditor del trabajo que está realizando, si durante esa auditoria se materializa el riesgo
- Actualizar el mapa de riesgos Evaluación del Sistema de Control Interno</t>
  </si>
  <si>
    <t>- Jefe Oficina de Control Interno
- Jefe de la Oficina de Control Interno
- Jefe Oficina de Control Interno</t>
  </si>
  <si>
    <t>- Notificación realizada del presunto hecho de Posibilidad de afectación reputacional por uso indebido de información privilegiada para beneficio propio o de un tercero, debido a debilidades en el proceder ético del auditor al operador disciplinario, y reporte de monitoreo a la Oficina Asesora de Planeación en caso que el riesgo tenga fallo definitivo.
- Comunicación de la reasignación
- Mapa de riesgo  Evaluación del Sistema de Control Interno, actualizado.</t>
  </si>
  <si>
    <t xml:space="preserve">Creación del mapa de riesgos.  </t>
  </si>
  <si>
    <t>Se ajusta el nombre del riesgo, las causas internas y externas (incluyendo las DOFA) y complementan las consecuencias.
Se califica la probabilidad por frecuencia.
Se califica el impacto según la última encuesta DAFP.
Se ajusta la valoración inherente a Alta en atención a la aplicación de la metodología DAFP en su última versión, y que este riesgo no se ha materializado (probabilidad 1 rara vez, impacto 4 mayor).
Se modifican las actividades de control y se califican.
Se ajusta la valoración residual a Alta en atención a la calificación de las actividades de control (probabilidad 1 rara vez, impacto 4 mayor).
Se establecen acciones por valoración y se definen acciones de contingencia.</t>
  </si>
  <si>
    <t xml:space="preserve">Se actualiza el contexto de la gestión del proceso.
Se analizan los proyectos de inversión que posiblemente se afecten con la materialización del riesgo.
Se revisó y ajustó la información de causas internas, externas y efectos.
Se ajustó la calificación de la encuesta para corrupción manteniendo el mismo impacto.
Se calificó el impacto por perspectivas.
Se establecen acciones de tratamiento a 2020 producto de la valoración después de controles
</t>
  </si>
  <si>
    <t>Se ajusta la tipología del riesgo pasando de operativo a cumplimiento.
Se incluye la actividad de control para ""revisar la suscripción y/o renovación del compromiso de ética por parte del auditor</t>
  </si>
  <si>
    <t>Se define la propuesta de acciones de tratamiento a ejecutar durante la vigencia 2021</t>
  </si>
  <si>
    <t>Se indica que el riesgo no tiene proyectos de inversión vigentes asociados.
Se incluyen las acciones de tratamiento en el marco de la acción preventiva No 28</t>
  </si>
  <si>
    <t>Se redefine el riesgo, según la guía del DAFP.
Se define una acción de tratamiento.
Este riesgo absorbe el riesgo de corrupción: "Decisiones ajustadas a intereses propios o de terceros al Omitir la comunicación de hechos irregulares conocidos por la Oficina de Control Interno, para obtener beneficios a los que no haya lugar"</t>
  </si>
  <si>
    <t xml:space="preserve">- Procesos misionales en el Sistema de Gestión de Calidad
</t>
  </si>
  <si>
    <t xml:space="preserve">- Procesos de apoyo operativo en el Sistema de Gestión de Calidad
</t>
  </si>
  <si>
    <t xml:space="preserve">Identificación del riesgo
Análisis antes de controles
Análisis después de controles
</t>
  </si>
  <si>
    <t xml:space="preserve">Se incluyeron los proyectos de inversión que se pueden ver afectados.
En efectos se actualiza la perspectiva.
Se actualiza el análisis antes de los controles.
Se actualiza explicación después de los controles. </t>
  </si>
  <si>
    <t>Actualización de controles de acuerdo a las nuevas versiones de procedimientos.</t>
  </si>
  <si>
    <t>Se realiza actualización con respecto a categoría "Sin asociación a los proyectos de inversión"</t>
  </si>
  <si>
    <t>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t>
  </si>
  <si>
    <t xml:space="preserve">- Dificultad en la articulación de actividades comunes a las dependencias.
- La información de entrada que se requiere para desarrollar las actividades no es completa o de calidad.
- Omisión o incumplimiento de procedimientos para agilizar trámites.
- Ingreso intencional de información errónea para lograr beneficios personales.
</t>
  </si>
  <si>
    <t xml:space="preserve">- Presiones o motivaciones individuales, sociales o colectivas que inciten a realizar conductas contrarias al deber ser.
- Conflicto de Intereses por Amiguismo o Clientelismo
</t>
  </si>
  <si>
    <t xml:space="preserve">- Pérdida o hurto de bienes muebles.
- Sanción por parte del ente de control u otro ente regulador.
- Interrupción de operaciones internas de un (1) día.
- Bienes sin cubrimiento de pólizas.
- Ingreso de bienes con características diferentes a las contratadas.
- Pérdida de la imagen o credibilidad institucional.
- Investigaciones disciplinarias, fiscales y/o penales.
</t>
  </si>
  <si>
    <t>La valoración antes de controles bajó la probabilidad del riesgo de improbable a muy baja por frecuencia; sin embargo, en la escala de impacto continúa como Alta, es decir podría tener una perdida de la información que critica puede ser recuperada de forma parcial o incompleta.</t>
  </si>
  <si>
    <t>-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
- Revisar las inconsistencias presentadas.
- Realizar el reporte al responsable del proceso.
- Realizar las gestiones pertinentes para corregir las inconsistencias presentadas.
- Actualizar el mapa de riesgos Gestión de Recursos Físicos</t>
  </si>
  <si>
    <t>-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
- Evidencia de reunión o acta de revisión.
- Reporte de inconsistencias
- Documentos con las gestiones efectuadas.
- Mapa de riesgo  Gestión de Recursos Físicos, actualizado.</t>
  </si>
  <si>
    <t xml:space="preserve">Se definen algunos controles como detectivos. Lo que permitió el ajuste de la matriz de valoración después de controles en la escala de impacto de moderado a menor. De igual forma, la zona resultante cambio de moderada a baja. Se elabora plan de contingencia. </t>
  </si>
  <si>
    <t>Identificación del riesgo
Análisis antes de controles
Análisis después de controles
Tratamiento del riesgo</t>
  </si>
  <si>
    <t xml:space="preserve">Se incluyó una causa externa "Cambios constantes en la normativa vigente" y se eliminó la debilidad del "Debe implementarse plan de contingencia en caso de materializarse un riesgo" dentro del contexto. 
Al calificar la probabilidad de riesgos por frecuencia, disminuyó la probabilidad de probable a rara vez y bajo la zona resultante de extrema a alta. 
Disminuye la probabilidad del cuadrante 2 al 1.
Se incluyó la acción No. 1 de la acción correctiva No. 36 en todas las actividades de control. </t>
  </si>
  <si>
    <t xml:space="preserve">Se incluyeron los proyectos de inversión que se pueden ver afectados.
Se ajustaron las causas internas, externas y efectos
En efectos se actualiza la perspectiva.
</t>
  </si>
  <si>
    <t>Se realizo cambio en la identificación del riesgo con respecto a cambio de proceso a de corrupción.
Se realizo cambio en el nombre del riesgo.
Se cambio el análisis antes de controles
Se cambio el análisis después de controles</t>
  </si>
  <si>
    <t>Se realizó cambió de la identificación del riesgo
Se actualizaron los análisis antes de controles
se actualizaron los análisis después de controles
se creó acción preventiva para tratamiento del riesgo
Eliminación de auditorias como controles preventivos</t>
  </si>
  <si>
    <t>Se realiza actualización con respecto a categoría "Sin asociación a los proyectos de inversión"
Se realiza cargue de acción preventiva</t>
  </si>
  <si>
    <t>Se actualiza mapa de riesgos incluyendo las acciones preventivas vigentes #819 y #820 registradas en la herramienta CHIE.</t>
  </si>
  <si>
    <t>Se actualiza el contexto de la gestión del proceso.
Se ajusta la identificación del riesgo, ampliando el alcance con respecto a la nueva metodología.
Se incluye el riesgo errores (fallas o deficiencias) en el ingreso y/o salida de bienes, junto con sus controles y demás características.
Se define la probabilidad por exposición.
Se ajustó la calificación del impacto.
Se ajustó la redacción y evaluación de los controles según los criterios definidos.
Se incluyeron los controles correctivos.
Se ajustaron las acciones de contingencia.</t>
  </si>
  <si>
    <t>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t>
  </si>
  <si>
    <t xml:space="preserve">- Desviación de recursos públicos.
- Detrimento patrimonial.
- Investigaciones disciplinarias, fiscales y/o penales.
- Pérdida de la imagen o credibilidad institucional.
- Inoportunidad para la correcta investigación de posibles hechos de corrupción.
- Inoportunidad para reporte a las aseguradoras.
</t>
  </si>
  <si>
    <t>-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
-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 Solicitar informe con modo, tiempo y lugar de los hechos relacionados con el presunto desvío de recursos físicos 
- Actualizar el mapa de riesgos Gestión de Recursos Físicos</t>
  </si>
  <si>
    <t>-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
- Informe de los hechos enviado mediante memorando o correo electrónico a la Oficina de Control Interno Disciplinario y Subsecretaría Corporativa.
- Informe de los hechos 
- Mapa de riesgo  Gestión de Recursos Físicos, actualizado.</t>
  </si>
  <si>
    <t>Definición del plan de contingencia.</t>
  </si>
  <si>
    <t>Se incluyó una causa externa "Cambios constantes en la normativa vigente".
Al calificar la probabilidad de riesgos por frecuencia, disminuyó la probabilidad de probable a rara vez y en consecuencia bajo la zona resultante de extrema a alta. 
La calificación de probabilidad bajó a rara vez (cuadrante 2 a 1)</t>
  </si>
  <si>
    <t>Se actualizó el análisis después de controles
Eliminación de auditorias como controles preventivos</t>
  </si>
  <si>
    <t>Se actualiza el contexto de la gestión del proceso.
Se ajusta la identificación del riesgo, ampliando el alcance con respecto a la nueva metodología.
Se incluye el riesgo errores (fallas o deficiencias) en el control y seguimiento de bienes, junto con sus controles y demás características.
Se define la probabilidad por exposición.
Se ajustó la calificación del impacto.
Se ajustó la redacción y evaluación de los controles según los criterios definidos.
Se incluyeron los controles correctivos.
Se ajustaron las acciones de contingencia.</t>
  </si>
  <si>
    <t>5. Fortalecer la prestación del servicio a la ciudadanía con oportunidad, eficiencia y transparencia, a través del uso de la tecnología y la cualificación de los servidores.</t>
  </si>
  <si>
    <t>Creación y aprobación del mapa de riesgos del proceso Gestión del Sistema Distrital de Servicio a la Ciudadanía</t>
  </si>
  <si>
    <t xml:space="preserve">- Desconocimiento por parte de algunos funcionarios acerca de las funciones de la entidad y elementos de la plataforma estratégica.
</t>
  </si>
  <si>
    <t>Se ajustan los controles detectivos y preventivos en coherencia con la actualización del procedimiento Administración del Modelo Multicanal de Servicio a la Ciudadanía (2213300-PR-036) versión 15.</t>
  </si>
  <si>
    <t xml:space="preserve">- Presiones o motivaciones de los ciudadanos que incitan al servidor público a realizar conductas contrarias al deber ser.
</t>
  </si>
  <si>
    <t>Se ajustó proyectos de inversión posiblemente afectados, teniendo en cuenta que el riesgo no esta asociado a los riesgos del proyecto de inversión.
Se ajustó acción de tratamiento de acuerdo con lo registrado en el aplicativo SIG.</t>
  </si>
  <si>
    <t>Posibilidad de afectación reputacional por pérdida de credibilidad y confianza en la Secretaría General, debido a realización de cobros indebidos durante la prestación del servicio en el canal presencial de la Red CADE dispuesto para el servicio a la ciudadanía</t>
  </si>
  <si>
    <t xml:space="preserve">- Alta rotación de personal generando retrasos en la curva de aprendizaje.
- Debilidades en la comunicación clara y unificada en diferentes niveles de la entidad.
</t>
  </si>
  <si>
    <t xml:space="preserve">- Procesos de control en el Sistema de Gestión de Calidad
</t>
  </si>
  <si>
    <t>El proceso estima que el riesgo se ubica en una zona alta, debido a que el riesgo se presentó al menos una vez en los últimos cuatro años, sin embargo,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</si>
  <si>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</si>
  <si>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Se analizan y se ajustan causas internas y externas de acuerdo a las fortalezas, oportunidades, debilidades y amenazas identificadas por el proceso.
Se analiza y actualiza la evaluación de la frecuencia e impacto de acuerdo a la nueva herramienta de gestión de riesgos
Se califica la probabilidad por frecuencia
Se actualiza la valoración del riesgo antes y después de controles, quedando en zona de riesgo moderada
Se incluye plan de tratamiento y plan de contingencia </t>
  </si>
  <si>
    <t>Se modifica la redacción de explicación del riesgo, debido a que la interacción persé no genera la materialización del riesgo.
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
La probabilidad se incrementa en dos cuadrantes de acuerdo al análisis realizado según información de los últimos dos años, pasando a moderado y valoración moderada
En el análisis de controles se ajusta la redacción de los controles, acorde a lo establecido en el  procedimiento 036 e instructivo 064.
Se modifica la frecuencia, ya que en la operación los profesionales responsables de punto (PRP) ejercen los controles diariamente y no por demanda. 
Se actualiza la fecha de terminación de la acción según aplicativo SIG</t>
  </si>
  <si>
    <t>Se identificó el proyecto de inversión posiblemente afectado con la materialización del riesgo
Se incluyen perspectivas para los efectos(consecuencias) identificados
Se realiza la calificación del impacto del riesgo mediante al botón "perspectivas de impacto".
Se cambia la causa "Debilidades en la aplicación de los puntos de control - precisar contexto, ver guía" por "Intereses Personales"
Se modifica la frecuencia, debido a que un hallazgo de la Oficina de Control Interno, se presentó  hace más de tres años, se modifican las evidencias
Teniendo en cuenta que se presenta la necesidad de reducir el riesgo, se identifica y se formula el plan de tratamiento, consistente en una acción preventiva</t>
  </si>
  <si>
    <t>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identifico un control detectivo propio  del proceso.</t>
  </si>
  <si>
    <t>Se ajustó la fecha de finalización de la acción "Realizar sensibilización sobre el código de integridad a los servidores del canal presencial Red CADE", de acuerdo con la fecha de cierre de la acción en el aplicativo SIG.</t>
  </si>
  <si>
    <t>Se ajustó proyectos de inversión posiblemente afectados, teniendo en cuenta que el riesgo no esta asociado a los riesgos del proyecto de inversión.
Se incluyó actividad de control preventivo mensual por parte de los responsables de punto de atención.
Se incluyó actividad de control detectivo bimestral por parte del Director del Sistema Distrital de Servicio a la Ciudadanía.
Se ajustó acción de tratamiento de acuerdo con lo registrado en el aplicativo SIG.</t>
  </si>
  <si>
    <t>Se ajustan los controles detectivos y preventivos en coherencia con la actualización del procedimiento Administración del Modelo Multicanal de Servicio a la Ciudadanía (2213300-PR-036) versión 14.
Se ajusta la fecha de inicio de la Acción Preventiva # 31, de acuerdo con la información registrada en los aplicativos SIG y CHIE.</t>
  </si>
  <si>
    <t>Se actualiza el contexto de la gestión del proceso.
Se ajusta la identificación del riesgo.
Se ajusta la calificación del impacto.
Se ajusta la redacción y evaluación de los controles según los criterios definidos.
Se incluyeron los controles correctivos.
Se define acción de contingencia.</t>
  </si>
  <si>
    <t>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t>
  </si>
  <si>
    <t xml:space="preserve">- Generación de reprocesos y desgaste administrativo.
- Investigaciones disciplinarias, fiscales y/o penales.
- Percepción negativa de la Ciudadanía frente a la entidad.
</t>
  </si>
  <si>
    <t>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t>
  </si>
  <si>
    <t>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</si>
  <si>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Se analizan y se ajustan causas internas y externas de acuerdo a las fortalezas, oportunidades, debilidades y amenazas identificadas por el proceso.
Se cambia la redacción del riesgo de acuerdo a la nueva guía de gestión del riesgo
Se analiza y actualiza la evaluación de la frecuencia e impacto de acuerdo a la nueva herramienta de gestión de riesgos
Se califica la probabilidad por frecuencia
Se actualiza la valoración del riesgo quedando en zona de riesgo moderada (anteriormente baja) 
Se ajusta la valoración residual a moderada (anteriormente baja) 
Se incluye plan de contingencia 
Se incorpora acción preventiva No. 44 existente en el SIG, debido a que corresponde a una actividad de control para el riesgo
</t>
  </si>
  <si>
    <t>Se realiza actualización en la redacción de la actividad preventiva; específicamente, en la fuente de información, debido a que se modificó el  Procedimiento Seguimiento y Medición de Servicio a la Ciudadanía 2212200-PR-044 a su versión 12.
Se da cumplimiento a la actividad para fortalecer al riesgo, respecto de la documentación de un nuevo punto de control
Se actualiza la fecha de terminación de la acción según aplicativo SIG</t>
  </si>
  <si>
    <t>Identificación del riesgo
Análisis después de controles
Tratamiento del riesgo</t>
  </si>
  <si>
    <t>Se identificó el proyecto de inversión posiblemente afectado con la posible materialización del riesgo
Se incluyen perspectivas para los efectos(consecuencias) identificados
Se realiza la calificación del impacto del riesgo mediante al botón "perspectivas de impacto".
Teniendo en cuenta que se presenta la necesidad de reducir el riesgo, se identifica y se formula el plan de tratamiento, consistente en una acción preventiva</t>
  </si>
  <si>
    <t>Se ajustaron los controles preventivos acorde a la versión actualizada del procedimiento. _x000D_
Se retiraron  los controles detectivos atendiendo a la observación realizada por la Oficina de Control Interno relacionada con los controles asociados a los procedimientos de auditorías de gestión y auditorias de calidad. 
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identifico un control detectivo propio  del proceso.</t>
  </si>
  <si>
    <t xml:space="preserve">
Se ajustó la periodicidad de la actividad de control de mensual a bimestral, esto con el fin de alinear la gestión del riesgo con lo estipulado en el procedimiento (2212200-PR-044).
Se ajustó la fecha de finalización de la acción "Realizar sensibilización sobre el código de integridad a los servidores de la Dirección Distrital de Calidad del Servicio", de acuerdo con la fecha de cierre de la acción en el aplicativo SIG.
</t>
  </si>
  <si>
    <t>Se actualiza el contexto de la gestión del proceso.
Se ajusta la identificación del riesgo.
Se ajusta la calificación del impacto.
Se ajusta la redacción y evaluación de los controles según los criterios definidos.
Se incluyeron los controles correctivos..</t>
  </si>
  <si>
    <t>Creación del Riesgo</t>
  </si>
  <si>
    <t xml:space="preserve">Se ajusto actividad clave de acuerdo al ajuste realizado en la caracterización del proceso con relación al cambio de nombre del procedimiento.
Se realizó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Se ajustaron las fechas de terminación de las acciones acorde con las fechas del aplicativo SIG.  </t>
  </si>
  <si>
    <t>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t>
  </si>
  <si>
    <t xml:space="preserve">- Presentar una situación de conflicto de intereses y no manifestarla
- Debilidades en los controles de los procedimientos
- Sistemas de información susceptibles a manipulación indebida
- Desconocimiento de la ley mediante interpretaciones subjetivas de las normas vigentes para evitar o postergar su aplicación
</t>
  </si>
  <si>
    <t xml:space="preserve">- Presiones ejercidas por terceros y o ofrecimientos de prebendas, gratificaciones o dadivas.
- Presiones o motivaciones individuales, sociales o colectivas, que inciten a la realizar conductas contrarias al deber ser.
</t>
  </si>
  <si>
    <t xml:space="preserve">- Perdida de confianza, credibilidad y transparencia frente al manejo de la documentación patrimonial del Distrito																																																
- Posibles investigaciones y sanciones de entes de control o entes reguladores													
- Detrimento, pérdida, uso indebido, perjuicio o deterioro de documentos de valor patrimonial
</t>
  </si>
  <si>
    <t xml:space="preserve">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</si>
  <si>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</si>
  <si>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Se ajusto el nombre del riesgo
Se realizó la valoración antes y después de controles frente a frecuencia e impacto.
Se incluyen controles detectivos frente al riesgo.
Se propuso un plan de contingencia frente a la materialización del riesgo. </t>
  </si>
  <si>
    <t>1.Se incluyen en el SIG nuevas acciones preventivas y detectivas para el año 2021.</t>
  </si>
  <si>
    <t>Se retiraron los controles detectivos de auditorías.
Se realizó reprogramación de las fechas de inicio de las acciones de tratamiento definidas para la vigencia 2021.
Se modificó la asociación del riesgo a proyectos de inversión, seleccionando la opción "Sin asociación a los proyectos de inversión"</t>
  </si>
  <si>
    <t xml:space="preserve">Se modifica la fecha de finalización de las acciones preventivas número 6 y 23, conforme a las fechas de finalización reprogramadas en el aplicativo SIG </t>
  </si>
  <si>
    <t>Se actualizó el contexto de la gestión del proceso.
Se ajustó la identificación del riesgo.
Se ajustó la redacción y evaluación de los controles según los criterios definidos.
Se incluyeron los controles correctivos.
Se ajustaron las acciones de contingencia.
Se definieron acciones de tratamiento.</t>
  </si>
  <si>
    <t>Se ajusto actividad clave de acuerdo al ajuste realizado en la caracterización del proceso con relación al cambio de nombre del procedimiento.
Se realizó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Se ajustaron las fechas de terminación de las acciones acorde con las fechas del aplicativo SIG.</t>
  </si>
  <si>
    <t>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t>
  </si>
  <si>
    <t xml:space="preserve">- Uso indebido del poder para la emisión de conceptos técnicos favorables.
- Conflicto de intereses.
- No hay distribución equitativa y objetiva de responsabilidades y tareas.
</t>
  </si>
  <si>
    <t xml:space="preserve">- Presiones ejercidas por terceros y o ofrecimientos de prebendas, gratificaciones o dadivas.
- Presiones o motivaciones individuales, sociales o colectivas, que inciten a la realizar conductas contrarias al deber ser.
- No hay conciencia en las entidades del distrito del verdadero impacto de la gestión documental.
</t>
  </si>
  <si>
    <t xml:space="preserve">- Pérdida de credibilidad del ente rector en materia archivística.
- Daño a la imagen reputacional de la entidad por incumplimiento en la emisión de conceptos técnicos de contratación.
- Sanciones disciplinarias, fiscales y penales.
</t>
  </si>
  <si>
    <t xml:space="preserve">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t>
  </si>
  <si>
    <t>Se ajustó el nombre del riesgo
Se realizó la valoración antes y después de controles frente a frecuencia e impacto.
Se incluyen controles detectivos frente al riesgo.
Se propuso un plan de contingencia frente a la materialización del riesgo.</t>
  </si>
  <si>
    <t>Se incluyen en el SIG nuevas acciones preventivas para el año 2021.</t>
  </si>
  <si>
    <t>Se retiraron los controles detectivos de auditorías.
Se realizó reprogramación de las fechas de inicio de las acciones de tratamiento definidas para la vigencia 2021.
Se modificó la asociación del riesgo a proyectos de inversión, seleccionando la opción "Sin asociación a los proyectos de inversión"
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t>
  </si>
  <si>
    <t>Se modifica la fecha de finalización de la acción preventiva número 12, conforme a la fecha de finalización reprogramada en el aplicativo SIG</t>
  </si>
  <si>
    <t>Se actualiza el contexto de la gestión del proceso. 
Se ajusta la identificación del riesgo, delimitando el alcance frente a los conceptos técnicos solo para los conceptos de contratación; especificando los conceptos de revisión y evaluación de TRD y TVD y se eliminan del alcance lo correspondiente a informes, teniendo en cuanta que no aplican para el riesgo.  
Se ajustó la redacción y evaluación de los controles según los criterios definidos. 
Se incluyeron los controles correctivos. 
Se ajustaron las acciones de contingencia. 
Se definieron acciones de tratamiento.</t>
  </si>
  <si>
    <t xml:space="preserve">- Constante actualización de directrices Nacionales y Distritales que no surten suficientes procesos de socialización. 
-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t>
  </si>
  <si>
    <t>Creación del riesgo.</t>
  </si>
  <si>
    <t>Se elimina el control detectivo asociado con auditorías internas de gestión.</t>
  </si>
  <si>
    <t>Se modificó la casilla de proyectos de inversión asociados, para lo cual, se realizó análisis conjunto con la Oficina Asesora de Planeación, en la cual se concluyó que Gestión Jurídica es transversal y ninguno de los riesgos están asociados.</t>
  </si>
  <si>
    <t>Se realizó la actualización de los controles detectivos y preventivos</t>
  </si>
  <si>
    <t>Se actualizó el contexto del proceso
Se actualizó la identificación del riesgo teniendo en cuenta los cambios sugeridos por la Guía para la administración de riesgos de Gestión, corrupción y proyectos de inversión.
Se realizó el análisis de controles de la probabilidad por el criterio de exposición y se actualizo la valoración del impacto.
Se definieron nuevos controles al riesgo y se realizó su respectiva calificación.
Se realizó el análisis después de controles teniendo en cuenta la valoración obtenida con los controles definidos.
Se definió el plan de contingencia para el riesgo identificado.
Se definió como opción de tratamiento aceptar el riesgo.</t>
  </si>
  <si>
    <t xml:space="preserve">Se ajustó la identificación del riesgo, según los parámetros de redacción.
Se complementó y validó el análisis de causas, así como las consecuencias que se pueden ocasionar con la materialización del riesgo </t>
  </si>
  <si>
    <t xml:space="preserve">Identificación del riesgo
Análisis antes de controles
</t>
  </si>
  <si>
    <t>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t>
  </si>
  <si>
    <t xml:space="preserve">- Disposición y consulta de la normatividad, falta un normograma integral con  la totalidad y clasificación de las normas 
- Confusión entre normas y directrices a nivel institucional como Secretaría General y directrices a nivel Distrital
- Posible configuración de Conflicto de Interés entre el apoderado de la Secretaría General y los demandantes
</t>
  </si>
  <si>
    <t xml:space="preserve">- Eventos que afecten la situación jurídica de la organización debido al  incumplimiento o desacato de la normatividad legal que constituirían detrimento patrimonial por pago de condenas
- Adelantar Planes de Acción en le marco de la Política de Prevención del Daño Antijurídico y análisis de impacto litigioso
- Afectación reputacional por decisiones adversas que identificaron acciones u omisiones de funcionarios y/o colaboradores de la Entidad
- Hallazgos por parte de los Entes de Control
</t>
  </si>
  <si>
    <t>Se analizó la probabilidad del riesgo por frecuencia dado que ya se tiene trazabilidad de éste.
Se incluyeron 4 controles preventivos que se encuentran documentados en el procedimiento de "Gestión Jurídica para la defensa de los intereses de la Secretaría General".
Se ajustó la redacción de los controles preventivos acorde con lo documentado en el procedimiento de "Gestión Jurídica para la defensa de los intereses de la Secretaría General".
Se ajustó la fecha de terminación de las acciones propuestas según el Aplicativo SIG.</t>
  </si>
  <si>
    <t>Se incluye la relación con los proyectos de inversión posiblemente afectados (Proyecto 1125) 
Se incluyó la acción de tratamiento para la vigencia 2020</t>
  </si>
  <si>
    <t>Se definen acciones de tratamiento a 2021.</t>
  </si>
  <si>
    <t>Se asocian las actividades de control a fortalecer para las acciones propuestas, así mismo, se ajustaron las fechas.</t>
  </si>
  <si>
    <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t>
  </si>
  <si>
    <t>El proceso estima que el riesgo se ubica en una zona alta, debido a que los controles establecidos son adecuados y la calificación de los criterios es satisfactoria, ubicando el riesgo en la escala de probabilidad mas baja frente a la resultante antes de controles, y ante su materialización, podrían disminuirse los efectos, aplicando las acciones de contingencia, sin embargo, el impacto no disminuye en riesgos de corrupción.</t>
  </si>
  <si>
    <t xml:space="preserve">Se modificó la fecha de finalización de la acción de tratamiento "Alinear actividades y puntos de control del procedimiento   4232000-PR-372 - Gestión de Peligros, Riesgos y Amenazas  con los controles preventivos y detectivos definidos en el mapa de riesgo del proceso de Gestión de Seguridad y Salud en el Trabajo" pasando del 01-08-2022 al 30-06-2022, unificándola con las fechas definidas para esta misma acción en las fichas de riesgos No 1, 2 y 3.  </t>
  </si>
  <si>
    <t>Se ajustó en Proyectos de inversión posiblemente afectados, dado que el riesgo no tiene asociación dentro del perfil del Proyecto de inversión "Fortalecimiento de la capacidad institucional de la Secretaría General".
Se eliminaron las acciones 2020 teniendo en cuenta que ya estaban cerradas y se incluyó la Acción Preventiva No. 2 de 2021.</t>
  </si>
  <si>
    <t xml:space="preserve">Se eliminó la acción preventiva No. 2 teniendo en cuenta que se cerró el 30 de junio de 2021 y se incluye la acción de mejora 827 registrada en CHIE. </t>
  </si>
  <si>
    <t xml:space="preserve">Se ajusta la actividad 16 como actividad de control, conforme con la actividad 2 de la acción preventiva No. 2 asociada al proceso Gestión de Servicios Administrativos. </t>
  </si>
  <si>
    <t xml:space="preserve">- Manipulación de la caja menor por personal no autorizado.
- Falta de integridad del funcionario encargado del manejo de caja menor.
- Intereses personales.
- Abuso de poder.
- Incumplimiento del Manual para el manejo y control de cajas menores
</t>
  </si>
  <si>
    <t xml:space="preserve">- Falsedad en los documentos aportados para la legalización del gasto.
- Presiones o exigencias irregulares por parte de terceros
</t>
  </si>
  <si>
    <t xml:space="preserve">- Detrimento patrimonial.
- Investigaciones disciplinarias, fiscales y/o penales.
- Pérdida de credibilidad y desconfianza en el proceso.
- Afectación de la póliza de manejo.
- Enriquecimiento ilícito de contratistas y/o servidores púbicos
</t>
  </si>
  <si>
    <t>Se determina la probabilidad (Muy baja 1)  teniendo en cuenta que no se he presentado en los últimos cuatro años. El impacto (Mayor 4) obedece a la afectación de la imagen y las sanciones por entes de control que se puedan generar por la materialización del riesgo.</t>
  </si>
  <si>
    <t>Se determina la probabilidad (Muy baja (1)) ya que las actividades de control preventivas son fuertes y mitigan la mayoría de las causas. El riesgo no disminuye el impacto.</t>
  </si>
  <si>
    <t>Se ajustó la calificación de probabilidad de factible a frecuente, lo que redujo su escala de probabilidad de probable a rara vez.
Se ajustaron los controles preventivos y detectivos conforme al procedimiento.
Se ajustaron las fechas de finalización de las acciones</t>
  </si>
  <si>
    <t>Se modificaron las causas del riesgo y agentes generadores.
Se modificó la valoración del impacto y se realizó por la valoración de perspectivas
Se ajustaron las fechas de las acciones y se define plan de mejoramiento para la vigencia
Se modificó el Plan de contingencia</t>
  </si>
  <si>
    <t xml:space="preserve">Una vez analizados los conceptos de tipo de riesgo, se reclasifica el riesgo de operativo a financiero, teniendo en cuenta las definiciones señaladas en la Guía para la administración de riesgos de gestión y corrupción en los procesos. 
Se incluye y ajusta la actividad de control preventiva número 6 y 12 y la actividad detectiva número 14 y 17, conforme con la actualización del procedimiento.
Se elimina las actividades de control detectivas asociadas al procedimiento de auditorías internas de gestión PR-006 y al procedimiento de auditorías internas de calidad PR-361. 
Se modificaron las fechas de terminación de las acciones conforme a solicitud de reprogramación efectuada mediante memorando No. 3-2020-17111. </t>
  </si>
  <si>
    <t>Se realiza la calificación de la probabilidad del riesgo por frecuencia cuya calificación es nunca o no se ha presentado durante los últimos cuatro años, así mismo se registran las evidencias que soportan su elección para la vigencia 2020.
Se incluyó una nueva acción preventiva asociada a la revisión integral del riesgo para la vigencia  2021.</t>
  </si>
  <si>
    <t>Se actualiza el contexto de la gestión del proceso
Se ajusta la identificación del riesgo, ampliando su alcance
Se define la probabilidad por frecuencia
Se ajustó la calificación del impacto
Se ajustó la redacción y evaluación de los controles según los criterios definidos
Se incluyeron los controles correctivos 
Se ajustaron las acciones de contingencia</t>
  </si>
  <si>
    <t>Se ajustaron las actividades preventivas y detectivas acorde con la última actualización realizada a los procedimientos del proceso.
Se retiraron las actividades detectivas asociadas a los procedimientos de Auditorias de gestión y auditorías de calidad.
Se ajustaron las fechas de finalización de las acciones, teniendo en cuenta la información reportada en el aplicativo SIG y en los seguimientos, cierre y reprogramación remitidos mediante memorando a la Oficina Asesora de Planeación.</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</si>
  <si>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</si>
  <si>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Se ajusto actividad clave de acuerdo al ajuste realizado a la caracterización del proceso.
Se realizo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Así mismo se replantearon las acciones asociadas a las actividades de control preventivo.
Se ajustaron las fechas de terminación de las acciones acorde con las fechas del aplicativo SIG.  Así mismo, se actualizó la información de acciones de acuerdo con las acciones registradas en el aplicativo SIG.
Se incluyen acciones de contingencia.</t>
  </si>
  <si>
    <t>8. Fomentar la innovación y la gestión del conocimiento, a través del fortalecimiento de las competencias del talento humano de la entidad, con el propósito de mejorar la capacidad institucional y su gestión.</t>
  </si>
  <si>
    <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t>
  </si>
  <si>
    <t xml:space="preserve">- Conflicto de intereses.
- Desconocimiento de los principios y valores institucionales.
- Aplicación errónea en algunos casos  de criterios o instrucciones para la realización
de actividades.
- Amiguismo.
</t>
  </si>
  <si>
    <t xml:space="preserve">- Presiones o motivaciones individuales, sociales o colectivas, que inciten a la realizar conductas contrarias al deber ser.
</t>
  </si>
  <si>
    <t xml:space="preserve">- Detrimento de los principios de la función pública.
- Pérdida de legitimidad de la Administración Distrital.
- Pérdida de imagen institucional.
- Propicia escenarios de conflictos.
- Investigaciones disciplinarias, fiscales y/o penales.
- Sanciones disciplinarias.
- Incumplimiento de las metas y objetivos de la dependencia.
- Pago de indemnizaciones como resultado de demandas.
- Generación de reprocesos y desgaste administrativo.
</t>
  </si>
  <si>
    <t xml:space="preserve">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</si>
  <si>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</si>
  <si>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Análisis DOFA
Se ajusta la valoración antes de controles a Alta
Se incluyen causas externas y agente generador del riesgo.
Se incluyeron análisis de controles detectivos.
Se ajusta la valoración después de controles a Alta</t>
  </si>
  <si>
    <t xml:space="preserve">Se adicionan actividades de prevención que se realizan mensualmente dentro del procedimiento.
Se cambia la acción después de los controles conforme al Informe de la Oficina de Control Interno por nuevas. </t>
  </si>
  <si>
    <t>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t>
  </si>
  <si>
    <t>Se definen acciones de tratamiento a implementar para el riesgo en la vigencia 2021.</t>
  </si>
  <si>
    <t xml:space="preserve">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t>
  </si>
  <si>
    <t xml:space="preserve">Se incluyó acción de tratamiento a implementar en el marco a la actualización del procedimiento 2211300-PR-221. </t>
  </si>
  <si>
    <t>Se actualizó el contexto de la gestión del proceso.
Se ajustó la identificación del riesgo. 
Se ajustó la redacción y evaluación de los controles según los criterios definidos.
Se incluyeron los controles correctivos.
Se ajustaron las acciones de contingencia.  
Se definieron las acciones de tratamiento.</t>
  </si>
  <si>
    <t xml:space="preserve">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
  </si>
  <si>
    <t xml:space="preserve">- Desviación de los recursos públicos 
- Detrimento patrimonial
- Investigaciones disciplinarias, fiscales y/o penales
- Generación de reprocesos y desgaste administrativo.
</t>
  </si>
  <si>
    <t>Se incluyen causas internas y externas (incluyendo las DOFA) y complementan consecuencias.
Se ajusta la valoración antes de controles a Alta
Se ajusta el nombre del riesgo y se incluye la explicación del riesgo.
Se incluyeron análisis de controles detectivos.
Se ajusta la valoración después de controles a Alta</t>
  </si>
  <si>
    <t>Se incluye la nueva causa "Fallas en la conectividad con los servidores de la Entidad" según la actualización de la DOFA del proceso.
Se adicionan actividades de prevención que se realizan mensualmente dentro del procedimiento.
Se cambia la acción después de los controles conforme el Informe de la Oficina de Control Interno por nuevas.</t>
  </si>
  <si>
    <t>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t>
  </si>
  <si>
    <t>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t>
  </si>
  <si>
    <t>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t>
  </si>
  <si>
    <t xml:space="preserve">Se realizó reprogramación en términos de la fecha de terminación de la acción de tratamiento correspondiente actualizar el Procedimiento 2211300-PR-177 Gestión de Nómina y el mapa de riesgos del proceso Gestión Estratégica de Talento Humano, con la definición de controles detectivos propios del proceso, frente a la liquidación de la nómina.  </t>
  </si>
  <si>
    <t xml:space="preserve">
Se actualizó el contexto de la gestión del proceso.
Se ajustó la identificación del riesgo. 
Se ajustó la redacción y evaluación de los controles según los criterios definidos.
Se realizó la eliminación de actividades de control preventivo que no se ejecutan desde el procedimiento Gestión de Nómina y se incluyó control detectivo propio del proceso. 
Se eliminó control detectivo de auditoría. 
Se incluyeron los controles correctivos.
Se ajustaron las acciones de contingencia.  
Se definieron las acciones de tratamiento.
</t>
  </si>
  <si>
    <t>Se actualiza el contexto de la gestión del proceso
Se ajusta la descripción del riesgo, dejándola mas clara y precisa
Se define la probabilidad por exposición.
Se ajustó la calificación del impacto.
Se ajustó la redacción y evaluación de los controles según los criterios definidos.
Se incluyeron los controles correctivos.
Se ajustaron las acciones de contingencia.</t>
  </si>
  <si>
    <t xml:space="preserve">
Análisis después de controles
Tratamiento del riesgo</t>
  </si>
  <si>
    <t xml:space="preserve">Posibilidad de afectación reputacional por  hallazgos y sanciones impuestas por órganos de control, debido a realizar cobros indebidos en el pago de las cuentas de cobro, no realizar descuentos o pagar valores superiores en beneficio propio o de un tercero a que no hay lugar  </t>
  </si>
  <si>
    <t xml:space="preserve">- Conflicto de interés.
- Posibilidad que los controles de seguimiento no sean eficientes y permitan filtrar información sobre las características o el pago a realizar.
- Los funcionarios no son conscientes de los efectos legales y disciplinarios que podría tener la presentación de conductas dudosas.
- Información de entrada manipulada para efectuar los pagos.
- Interpretación inadecuada de la normatividad relacionada con las política tributarias, para favorecer intereses propios o particulares.
- Presiones indebidas para tramitar cuentas de cobro.
</t>
  </si>
  <si>
    <t xml:space="preserve">- Presiones o motivaciones individuales, sociales o colectivas que inciten a realizar conductas contrarias al deber ser.
</t>
  </si>
  <si>
    <t xml:space="preserve">- Perjuicio de la imagen institucional a nivel distrital.
- Sanciones legales y disciplinarias.
- Hallazgos por parte de órganos de control.
- Registro de hechos económicos no fidedigno.
- Reproceso de actividades para el pago de obligaciones y sus correspondientes registros.
- Estados financieros no razonables.
- Detrimento del presupuesto.
</t>
  </si>
  <si>
    <t xml:space="preserve">- Direccionamiento Estratégico
- Contratación
- Procesos de control en el Sistema de Gestión de Calidad
</t>
  </si>
  <si>
    <t>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t>
  </si>
  <si>
    <t>-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
- Solicitar ante la Tesorería Distrital la liquidación de los valores no descontados, intereses de mora y sanción (si hay lugar) correspondientes.
- Expedir el recibo de código de barras a través del aplicativo de Tesorera Distrital de conceptos varios, generando los valores a consignar.
- Realizar la consignación de los valores pendientes y remitir al expediente de contratación.
- Realizar el registro contable de los reintegros.
- Actualizar el mapa de riesgos Gestión Financiera</t>
  </si>
  <si>
    <t>-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
- Oficio a la Tesorería Distrital solicitando la liquidación de los valores no descontados, intereses de mora y sanción (si hay lugar) correspondientes.
- Recibo de código de barras a través del aplicativo de Tesorera Distrital de conceptos varios.
- Recibo de consignación y oficio o memorando enviado a la Dirección de contratación.
- Registro en el aplicativo contable.
- Mapa de riesgo  Gestión Financiera, actualizado.</t>
  </si>
  <si>
    <t>Nuevo riesgo identificado.</t>
  </si>
  <si>
    <t>Se incluyen soportes para la probabilidad establecida, producto de las auditorías, los seguimientos y la retroalimentación.
Se reprograma la fecha de terminación para la acción de tratamiento.</t>
  </si>
  <si>
    <t>Se ajusto la acción de proyectos de inversión respecto a la situación vigente
Se reprogramaron las actividades asociadas a la acción preventiva # 30</t>
  </si>
  <si>
    <t>Se reprogramaron las actividades asociadas a la acción preventiva #30</t>
  </si>
  <si>
    <t>Se reprogramaron las actividades asociadas a la acción preventiva #30
Se ajustaron todas las actividades de control de acuerdo con la modificación realizada en el  procedimiento   2211400-PR-333 Gestión de pagos versión 06</t>
  </si>
  <si>
    <t xml:space="preserve">
Se actualiza el contexto de la gestión del proceso
Se ajusta la descripción del riesgo, dejándola mas clara y precisa
Se define la probabilidad por exposición.
Se ajustó la calificación del impacto.
Se ajustó la redacción y evaluación de los controles según los criterios definidos.
Se incluyeron los controles correctivos.
Se ajustaron las acciones de contingencia.</t>
  </si>
  <si>
    <t xml:space="preserve">Posibilidad de afectación reputacional por  hallazgos y sanciones impuestas por órganos de control, debido a uso indebido de información privilegiada para el inadecuado registro de los hechos económicos, con el fin de obtener beneficios propios o de terceros  </t>
  </si>
  <si>
    <t xml:space="preserve">- Conflicto de interés.
- No se tienen establecidos controles adecuados para el tratamiento de la información sobre los hechos económicos.
- Los funcionarios no son conscientes de los efectos legales y disciplinarios que podría tener la presentación de conductas dudosas.
- Información de entrada manipulada para registrar los hechos económicos.
- Interpretación inadecuada de la normatividad relacionada con las política contables, para favorecer intereses propios o particulares.
</t>
  </si>
  <si>
    <t xml:space="preserve">- Perjuicio de la imagen institucional a nivel distrital.
- Sanciones legales y disciplinarias.
- Hallazgos por parte de órganos de control.
- No fenecimiento de la cuenta.
- Registro de hechos económicos no fidedigno.
- Reproceso de actividades para el registro de hechos económicos.
- Estados financieros no razonables.
</t>
  </si>
  <si>
    <t xml:space="preserve">- Direccionamiento Estratégico
- Gestión de Recursos Físicos
- Gestión Estratégica de Talento Humano
- Contratación
</t>
  </si>
  <si>
    <t>-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
- Realizar los ajustes correspondientes al registro contable indebido, o complementar la información que corresponda a los hechos reales.
- Reportar el registro contable para el siguiente periodo.
- Actualizar el mapa de riesgos Gestión Financiera</t>
  </si>
  <si>
    <t>-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
- Registro contable ajustado en LIMAY.
- Comprobante de contabilidad.
- Mapa de riesgo  Gestión Financiera, actualizado.</t>
  </si>
  <si>
    <t>Se ajusto la acción de proyectos de inversión respecto a la situación vigente
Se reprogramaron las actividades asociadas a la acción preventiva # 31</t>
  </si>
  <si>
    <t>Se reprogramaron las actividades asociadas a las acciones preventivas # 44 y #26</t>
  </si>
  <si>
    <t>Se reprogramaron las actividades asociadas a la acción preventiva #31</t>
  </si>
  <si>
    <t xml:space="preserve"> Se reprogramaron las actividades asociadas a la acción preventiva #31</t>
  </si>
  <si>
    <t>Se reprogramaron las actividades asociadas a la acción preventiva #31
Se ajustaron todas las actividades de control de acuerdo con la modificación realizada en el  procedimiento  Gestión Contable 2211400-PR-025   con versión 16</t>
  </si>
  <si>
    <t>1. Implementar estrategias y acciones que aporten a la construcción de la paz, la reparación, la memoria y la reconciliación en Bogotá región.</t>
  </si>
  <si>
    <t xml:space="preserve">- 7871 Construcción de Bogotá-región como territorio de paz para las víctimas y la reconciliación
</t>
  </si>
  <si>
    <t>Se retira el proyecto 1156 "Bogotá Mejor para las Víctimas, la Paz y la reconciliación" y se incluye el nuevo proyecto 7871 "Construcción de Bogotá-región como territorio de paz para las víctimas y la reconciliación" asociado al proceso.
Se retiran los dos controles detectivos transversales asociados a los procedimientos de "Auditorías internas de gestión" y "Auditorias internas de calidad" y se identificó un control detectivo propio para el proceso.</t>
  </si>
  <si>
    <t>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t>
  </si>
  <si>
    <t xml:space="preserve">- Falta de integridad del funcionario.
- Existencia de intereses personales del funcionario.
- Abuso de la condición de servidor público a través de la solicitud y/o aceptación de dádivas.
- Uso indebido de usuarios asignados en el sistema de información.
- Conflicto de intereses.
</t>
  </si>
  <si>
    <t xml:space="preserve">- Intereses particulares de las personas que requieren la ayuda humanitaria.
- Las exigencias de los clientes se basan en aspectos subjetivos, fuera del contexto del proceso y de la Entidad.
- Presiones o motivaciones individuales, sociales o colectivas, que inciten a realizar conductas contrarias al deber ser.
</t>
  </si>
  <si>
    <t xml:space="preserve">- Favorabilidad para sí mismo o para un tercero en la entrega y/o prestación de un bien, trámite y/o servicio.
- Pérdida de legitimidad de la  Administración Distrital.
- Percepción negativa de la ciudadanía frente a la entidad.
- Generación de reprocesos y desgaste administrativo.
- Investigaciones disciplinarias, fiscales y/o penales.
- Afectación de la igualdad de los ciudadanos para hacer uso de sus derechos.
- Afectación del presupuesto asignado para el otorgamiento de atención o ayuda humanitaria inmediata
</t>
  </si>
  <si>
    <t>Se realizó el análisis de probabilidad por frecuencia y por tanto se redujo la valoración del riesgo antes de controles
Se realizó el análisis de probabilidad por frecuencia y por tanto se redujo la valoración del riesgo antes de controles
Se determinó el impacto del riesgo por medio de la encuesta con enfoque de corrupción
Se adicionaron como controles detectivos, las auditorías de gestión y calidad realizadas por Control Interno
Se modificó el control preventivo asociado al riesgo, de acuerdo con ajuste realizado en el procedimiento respectivo
Se planteó una nueva acción para tratar el riesgo y se estableció plan de contingencia</t>
  </si>
  <si>
    <t>Se adicionaron nuevas evidencias que respaldan la no materialización del riesgo, manteniendo la valoración inicial.
Se establece la acción de tratamiento para incluir un control detectivo adicional en el procedimiento "Otorgar ayuda y atención humanitaria inmediata"</t>
  </si>
  <si>
    <t>Se identifica el proyecto de inversión que posiblemente se puede ver afectado por el riesgo.
Para cada uno de los efectos (consecuencias) se identifican las perspectivas.
Se identifican las perspectivas de impacto para el riesgo.
Se definió una nueva actividad de control frente a la probabilidad para el riesgo de gestión.
Se definió una nueva actividad para fortalecer la gestión del riesgo según la valoración.
Las acciones ejecutadas en la vigencia anterior fueron eliminadas del mapa de riesgos.</t>
  </si>
  <si>
    <t>Adicionalmente se modificó el nombre utilizado como soporte a "Matriz de seguimiento AHI (mes) y correo electrónico" en la evidencia de los controles.
Se retiró la acción de tratamiento 50 de 2020 debido al cumplimiento de su término.
Se creó acción AP 17 del 2021 como parte del tratamiento del riesgo.</t>
  </si>
  <si>
    <t>Se actualiza el contexto de la gestión del proceso.
Se ajusta la identificación del riesgo
Se define la probabilidad por exposición.
Se ajustó la calificación del impacto.
Se ajustó la redacción y evaluación de los controles según los criterios definidos.
Se incluyeron los controles correctivos.
Se ajustaron las acciones de contingencia.
Se formulo acción de tratamiento</t>
  </si>
  <si>
    <t>Se modifica la acción de tratamiento del riesgo, teniendo en cuenta que la circular de vistos buenos a procesos de contratación en gestión documental y archivos es un producto directamente  relacionado con el punto de control correspondiente al que está asociado. La acción inicial "Desarrollar dentro del nuevo modelo de asistencia técnica líneas argumentativas y acuerdos de servicios en materia contractual relacionadas con actividades de gestión documental, donde se emitirán las especificaciones técnicas a tener en cuenta por las entidades y por los equipos interdisciplinarios de la DDAB" se elimina, ya que es una acción que contempla varias líneas argumentativas con un alcance mayor a los controles definidos para el riesgo de corrupción.</t>
  </si>
  <si>
    <t xml:space="preserve">Se modifica la acción de tratamiento del riesgo, teniendo en cuenta que se va a realizar actualización del articulo 24 del Decreto 514 de 2006, por lo cual no se podría generar una circular con el articulo vigente y al tener un control de legalidad, en  los tiempos estipulados no se daría cumplimiento a la acción. </t>
  </si>
  <si>
    <t>Se realiza la reprogramación de la acción 1076 del aplicativo CHIE a través del memorando 3-2022-19012 del 6 de julio de 2022, teniendo en cuenta que para culminar la actualización de los procedimientos que están asociados al Proceso de Control Disciplinario contenida en la Acción 1076 de la Herramienta CHIE, es indispensable contar con la emisión y publicación de los Decretos y Resoluciones que formalizarán la modificación a la estructura organizacional de la Secretaría General, lo cual se encuentra en trámite desde el mes de febrero de 2022 como se explicó en el referido memorando 3-2022-19012 dirigido a la Oficina Asesora de Planeación, en el cual se solicitó la reprogramación de la acción 1076 en la Herramienta CHIE para el día 30 de agosto de 2022, según el análisis de la matriz del Procedimiento de Gestión del Cambio.</t>
  </si>
  <si>
    <t>Se realiza reprogramación del cumplimiento de la acción 2 "(AP# 114 Aplicativo CHIE) Adelantar la actualización de la 4231000-GS-081-Guía para la estructuración de estudios previos" la cual queda para cumplimiento el 31/08/2022.</t>
  </si>
  <si>
    <t>Se actualizaron las actividades de control N° 3 y 5, de tipo detectivo, que se encuentran documentadas en el procedimiento PR-382 Manejo de Caja Menor, que fue actualizado en enero de 2022 a su versión 02, para su correspondencia exacta en forma de redacción.</t>
  </si>
  <si>
    <t>Jefe de Oficina Jurídica</t>
  </si>
  <si>
    <t>Oficina Jurídica</t>
  </si>
  <si>
    <t>Jefe Oficina de Control Disciplinario Interno</t>
  </si>
  <si>
    <t>Oficina de Control Disciplinario Interno</t>
  </si>
  <si>
    <t xml:space="preserve">
Se modificaron controles preventivos en su redacción, de acuerdo con la actualización  del  procedimiento Ingreso de Transferencias Secundarias al Archivo General de Bogotá D.C. 2215300-PR-282</t>
  </si>
  <si>
    <t>Se ajustaron los controles conforme a la actualización del procedimiento</t>
  </si>
  <si>
    <t>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t>
  </si>
  <si>
    <t>Evaluación</t>
  </si>
  <si>
    <t>Adelantar los procesos disciplinarios en etapa de instrucción
Adelantar los procesos disciplinarios en etapa de juzgamiento ordinario o verbal
Adelantar los procesos disciplinarios en etapa de segunda instancia
Adelantar los procesos disciplinarios según el procedimiento ordinario (Ley 734 de 2002)</t>
  </si>
  <si>
    <t>Se actualiza el contexto del proceso.
Se actualiza la actividad clave según la nueva ficha de caracterización del proceso.
Se actualiza las causas internas.
Se incluyen los controles preventivos y detectivos relacionados con los procedimientos aplicación de la etapa de instrucción, aplicación de la etapa de juzgamiento juicio ordinario, aplicación de la etapa de juzgamiento juicio verbal y aplicación segunda instancia.
Se ajustan los controles correctivos, el plan de contingencia, incluyendo a la Oficina Jurídica y al Despacho de la Secretaría General.
Se definen las acciones de tratamiento a 2023 por ser un riesgo de corrupción</t>
  </si>
  <si>
    <t>Blancos borrar si 54</t>
  </si>
  <si>
    <t>Evaluar de manera independiente y objetiva el Sistema de Control Interno de la Secretaría General de la Alcaldía Mayor de Bogotá, mediante la realización de auditorías internas de gestión y de calidad, seguimientos e informes de ley programados en el Plan de Anual de Auditorias, y la atención a organismos de control, con el propósito de contribuir al mejoramiento continuo de la gestión institucional.</t>
  </si>
  <si>
    <t xml:space="preserve">Inicia con la definición del Plan Anual de Auditorias, continúa con la ejecución de las auditorías internas de gestión y de calidad, seguimientos e informes de ley, y la atención a organismos de control, termina con la generación de los informes resultado de las auditorias, seguimiento a la implementación de acciones de mejora y emisión de alertas tempranas para prevenir su incumplimiento (excepto de auditorías de calidad). </t>
  </si>
  <si>
    <t>Ejecutar las auditorías internas de gestión, seguimientos y realizar informes de ley </t>
  </si>
  <si>
    <t>Fortalecimiento de la Gestión Pública</t>
  </si>
  <si>
    <t>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t>
  </si>
  <si>
    <t>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t>
  </si>
  <si>
    <t>Diseñar y emitir lineamientos, desarrollar estrategias, brindar, prestar servicios y realizar análisis, estudios e investigaciones para el fortalecimiento de la gestión pública distrital</t>
  </si>
  <si>
    <t>-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
-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Retirar de las bases de datos de la documentación disponible de valor patrimonial del Archivo de Bogotá el (los) documento(s) en los que se generó la materialización del riesgo
-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Actualizar el mapa de riesgos Fortalecimiento de la Gestión Pública</t>
  </si>
  <si>
    <t>-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
- Memorando de comunicación de la materialización del riesgo
- Bases de datos de la documentación disponible de valor patrimonial del Archivo de Bogotá
- Soportes de la aplicación de las medidas determinadas por la Oficina de Control Interno Disciplinario y/o ente de control.
- Mapa de riesgo  Fortalecimiento de la Gestión Pública, actualizado.</t>
  </si>
  <si>
    <t>1. Se actualizar el Objetivo de la ficha con base a la Información registrada en la caracterización. Lo anterior, teniendo en cuenta que el campo se encuentra protegido con clave.
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
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
4.El proyecto de inversión posiblemente afectado por la materialización del riesgo, es el proyecto 1125 fortalecimiento y modernización de la gestión pública distrital.
5. Se diligencia la columna de perspectivas en la identificación de efectos y se incluyen.
6. Se modifica el análisis de controles.
7. Se realiza la calificación del riesgo por perspectivas de Impacto.
8. Se modifica la explicación de la valoración del riesgo obtenido antes de controles.
9. Conforme a la actualización de los procedimientos realizados en la vigencia 2019, se mantienen los controles preventivos y detectivos, y se incluyen un (1) control detectivo y uno (1) preventivo.
10. Se modifica la explicación de la valoración del riesgo obtenido después de controles.
11. Se incluyen en el SIG nuevas acciones preventivas y detectivas para el año 2020.
12. Se ajusta el plan contingente.</t>
  </si>
  <si>
    <t xml:space="preserve">"Se asocia el riesgo al nuevo Mapa de procesos de la Secretaría General. 
Se plantean acciones de tratamiento para el fortalecimiento del riesgo."																																																																																									
																																																	</t>
  </si>
  <si>
    <t>Se asocia el riesgo al nuevo Mapa de procesos de la Secretaría General. 
Se plantean acciones de tratamiento para el fortalecimiento del riesgo.</t>
  </si>
  <si>
    <t xml:space="preserve">Diseñar y emitir lineamientos, desarrollar estrategias, brindar, prestar servicios y realizar análisis, estudios e investigaciones para el fortalecimiento de la gestión pública distrital																																																																																															</t>
  </si>
  <si>
    <t>-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a la Oficina Asesora de Planeación en el informe de monitoreo en caso que tenga fallo.
- Asignar un responsable diferente para realizar la revisión y evaluación de la Tabla de Retención Documental o Tabla de Valoración Documental asociada a la materialización del riesgo
- Realizar nuevamente la revisión y evaluación de la Tabla de Retención Documental o Tabla de Valoración Documental asociada a la materialización del riesgo y emitir el nuevo concepto técnico de TRD y TVD
-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 Informar la situación de materialización del riesgo relacionada con concepto técnico de TRD y TVD al Consejo Distrital de Archivo  de Bogotá
- Realizar mesa técnica de trabajo para la revisión del concepto técnico de procesos de  contratación relacionado con la materialización del riesgo
- Realizar un alcance con un nuevo concepto técnico de procesos de contratación relacionado con la materialización del riesgo
- Actualizar el mapa de riesgos Fortalecimiento de la Gestión Pública</t>
  </si>
  <si>
    <t>-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reporte de monitoreo a la Oficina Asesora de Planeación en caso que el riesgo tenga fallo definitivo.
- Correo electrónico de asignación de nuevo  responsable para realizar la revisión y evaluación de la Tabla de Retención Documental o Tabla de Valoración Documental asociada a la materialización del riesgo
- Concepto Técnico de Evaluación de Tabla de Valoración Documental o Concepto Técnico Evaluación de Tabla de Retención Documental ajustado.
- Oficio o memorando de envío del concepto técnico de evaluación de la TRD o TVD, ajustado
- Acta de sesión del Consejo Distrital de Archivo  de Bogotá
- Evidencia de reunión 2213100-FT-449 de mesa técnica
- Concepto técnico de alcance de procesos de contratación
- Mapa de riesgo  Fortalecimiento de la Gestión Pública, actualizado.</t>
  </si>
  <si>
    <t xml:space="preserve">"Se asocia el riesgo al nuevo Mapa de procesos de la Secretaría General. 
Se plantean acciones de tratamiento para el fortalecimiento del riesgo."																																																									
																																																	</t>
  </si>
  <si>
    <t>Gestión de Contratación</t>
  </si>
  <si>
    <t>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para el cumplimento de sus metas y objetivos.</t>
  </si>
  <si>
    <t>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t>
  </si>
  <si>
    <t>Apoyo</t>
  </si>
  <si>
    <t>Desarrollar las actividades de Interventoría y/o supervisión</t>
  </si>
  <si>
    <t>Se ajustó la actividad clave del riesgo de conformidad con la caracterización del proceso "Gestión de contratación". 
Se incluyó una acción de tratamiento del riesgo  para la vigencia  2023</t>
  </si>
  <si>
    <t>-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
- Asignar nuevos profesionales para  reevaluar el proceso de selección técnica, jurídica y financieramente, con el fin que adelanten un análisis a fin de tomar decisiones respecto a adelantar o no, un nuevo proceso de contratación.
- Tomar las medidas jurídicas y/o administrativas que permitan el restablecimiento de la situación generada por la materialización del riesgo.
- Actualizar el mapa de riesgos Gestión de Contratación</t>
  </si>
  <si>
    <t>-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
- Informe de análisis técnico, jurídico y financiero del proceso de selección en donde se materializó el riesgo, que soporta las decisiones de adelantar o no  un nuevo proceso de contratación.
- Documento de medida jurídicas y/o administrativas que permitan el restablecimiento de la situación generada por la materialización del riesgo.
- Mapa de riesgo  Gestión de Contratación, actualizado.</t>
  </si>
  <si>
    <t>-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a la Oficina Asesora de Planeación en el informe de monitoreo en caso que tenga fallo.
-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 Informar a la ordenación del gasto sobre la necesidad de cambiar la supervisión del contrato o convenio sujeto de la materialización del riesgo
- Actualizar el mapa de riesgos Gestión de Contratación</t>
  </si>
  <si>
    <t>-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reporte de monitoreo a la Oficina Asesora de Planeación en caso que el riesgo tenga fallo definitivo.
- Solicitud de aplicación del proceso administrativo sancionatorio al supervisor del contrato para restablecer el cumplimiento de las obligaciones del prestador del servicio o proveedor.
- Comunicación dirigida a la ordenación del gasto informando sobre la necesidad de cambiar la supervisión del contrato o convenio sujeto de la materialización del riesgo
- Mapa de riesgo  Gestión de Contratación, actualizado.</t>
  </si>
  <si>
    <t xml:space="preserve">Administrar los bienes adquiridos mediante su recepción, asignación, mantenimiento, control y baja de los mismos con el fin de cubrir las necesidades de recursos físicos de las dependencias de la Secretaría General de la Alcaldía Mayor de Bogotá D.C. </t>
  </si>
  <si>
    <t>Inicia con el ingreso de bienes al inventario de la entidad, continúa con su asignación, aseguramiento, mantenimiento y control, termina con su clasificación y baja.</t>
  </si>
  <si>
    <t>Administrar los Inventarios de bienes de la entidad.</t>
  </si>
  <si>
    <t>Se identifica el contexto de la gestión del proceso.
Se identifica la probabilidad por exposición.
Se identifica la calificación del impacto.
Se identifica los controles correctivos.
Se identifica las acciones de contingencia.
Se identifica acción preventiva</t>
  </si>
  <si>
    <t>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t>
  </si>
  <si>
    <t>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t>
  </si>
  <si>
    <t>Manejar y controlar los recursos de la caja menor</t>
  </si>
  <si>
    <t>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t>
  </si>
  <si>
    <t>Se asocia el riesgo al nuevo Mapa de procesos de la Secretaría General.
Se complementó el nombre del riesgo
Se incluyó  acción de tratamiento del riesgo  para la vigencia  2023 
Se realizó ajuste en las causas internas y externas según el análisis DOFA del nuevo proceso  gestión de servicios administrativos.</t>
  </si>
  <si>
    <t>Planear y administrar la gestión documental institucional</t>
  </si>
  <si>
    <t>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t>
  </si>
  <si>
    <t xml:space="preserve">- Debilidades en la articulación y comunicación en la operación de las actividades que se gestionan al interior  del proceso.
- Alta rotación de personal y dificultades en la transferencia de conocimiento entre los servidores y/o contratistas que participan en el proceso, en virtud de vinculación, retiro o reasignación de roles.
- Intereses personales
</t>
  </si>
  <si>
    <t xml:space="preserve">- Cambios de estructura organizacional que afecten el desempeño del proceso de gestión documental.
- Constante actualización de directrices y normas  Nacionales y Distritales aplicables al proceso.
- Altos costos de la tecnología.  
</t>
  </si>
  <si>
    <t xml:space="preserve">- Pérdida de credibilidad del proceso y de la entidad.
- Uso indebido e inadecuado de información de la Secretaría General 
- Sanciones disciplinarias, fiscales y penales.
- Pérdida de información de la entidad.
</t>
  </si>
  <si>
    <t xml:space="preserve">Identificación del riesgo:
Se definieron las perspectivas para los efectos ya identificados y se calificaron
Se eliminó un efecto operativo y se incluyó uno de información
Análisis antes de controles:
Valoración de la Probabilidad: Se incluyen las evidencias faltantes de la vigencia 2016-2019 y las evidencias de la vigencia 2020
Tratamiento del riesgo:
Se eliminaron las actividades de la  AP# 32  por que  ya se  cumplió y  se encuentra  cerrada en al aplicativo.
Se elimina la  actividad #2  de la AM#21 , por que ya se cumplió. </t>
  </si>
  <si>
    <t xml:space="preserve">Se asocia el riesgo al nuevo Mapa de procesos de la Secretaría General.
Se realizó ajuste en las causas internas, externas según el análisis DOFA de nuevo proceso Gestión de Servicios Administrativos.
Se incluyo la acción de tratamiento para la vigencia 2023. </t>
  </si>
  <si>
    <t>Gestión del Talento Humano</t>
  </si>
  <si>
    <t>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t>
  </si>
  <si>
    <t>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t>
  </si>
  <si>
    <t>Realizar la vinculación del talento humano de la Secretaría General de la Alcaldía Mayor de Bogotá, D.C., de miembros del Gabinete Distrital y Jefes de Oficina de Control Interno de las entidades del Distrito.</t>
  </si>
  <si>
    <t>-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
- Aplicar las medidas que determine la Oficina de Control Interno Disciplinario y/o ente de control  frente a la materialización del riesgo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 Actualizar el mapa de riesgos Gestión del Talento Humano</t>
  </si>
  <si>
    <t>- Director(a) de Talento Humano
- Director/a Técnico/a de Talento Humano y Profesional Especializado o Profesional Universitario de Talento Humano.
- Director(a) de Talento Humano</t>
  </si>
  <si>
    <t>-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
- Soportes de la aplicación de las medidas determinadas por la Oficina de Control Interno Disciplinario y/o ente de control.
- Mapa de riesgo  Gestión del Talento Humano, actualizado.</t>
  </si>
  <si>
    <t>1. Se escoge sólo una (1) actividad clave “Ejecutar el Plan Anual de Vacantes y el Plan de Previsión de Recursos Humanos” por el riesgo, teniendo en cuenta la actividad clave que más se asocia al riesgo, y se eliminan: "Administrar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
2. El proyecto de inversión posiblemente afectado por la materialización del riesgo, es el proyecto 1125 fortalecimiento y modernización de la gestión pública distrital.
3. Se diligencia la columna de perspectivas en la identificación de efectos.
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5. Se incluyen en el SIG nuevas acciones preventivas para el año 2020 para fortalecer la gestión del riesgo según la valoración.         
6. Se ajusta el plan contingente.</t>
  </si>
  <si>
    <t xml:space="preserve">Se asocia el riesgo al nuevo Mapa de procesos de la Secretaría General de la Alcaldía Mayor de Bogotá, D.C.
Se actualizó el contexto de la gestión del proceso. 
Se ajustaron las causas internas y externas.
Se realizó el cambio del nombre del proceso en el control correctivo pasando de Gestión Estratégica de Talento Humano a Gestión del Talento Humano en el marco del nuevo Mapa de procesos de la Secretaría General de la Alcaldía Mayor de Bogotá, D.C.
Se definieron acciones de tratamiento para la vigencia  2023 </t>
  </si>
  <si>
    <t>Preparar y liquidar la nómina, aportes a seguridad social y parafiscales.</t>
  </si>
  <si>
    <t xml:space="preserve">- Conflicto de intereses.
- Desconocimiento de los principios y valores institucionales.
- Amiguismo.
- Abuso de los privilegios de acceso a la información para la liquidación de nómina por la solicitud y/o aceptación de dádivas
- Personal no calificado para el desempeño de las funciones del cargo.
</t>
  </si>
  <si>
    <t>-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
-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
-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Realizar el requerimiento  al/a la servidor/a  sobre la devolución del dinero adicional reconocido en los pagos de nómina  y las demás acciones a que haya lugar para efectiva la recuperación del dinero.
- Actualizar el mapa de riesgos Gestión del Talento Humano</t>
  </si>
  <si>
    <t>- Director(a) de Talento Humano
- Director/a Técnico/a de Talento Humano o quien se designe por competencia.
- Director/a Técnico/a y Profesional Especializado o Profesional Universitario de Talento Humano.
- Director/a Técnico/a de Talento Humano
- Director(a) de Talento Humano</t>
  </si>
  <si>
    <t>-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
- Soportes de la reliquidación de la nómina que presenta presunta materialización del riesgo de corrupción.
- Soportes de la aplicación de las medidas determinadas por la Oficina de Control Interno Disciplinario y/o ente de control.
- Soportes de requerimiento y de las acciones a que haya lugar para la recuperación de los recursos.
- Mapa de riesgo  Gestión del Talento Humano, actualizado.</t>
  </si>
  <si>
    <t xml:space="preserve">Se ajusta el nombre del riesgo con el ánimo de ajustarlo a acciones netamente contenidas en el marco de la anticorrupción, eliminando las posibles fallas tecnológicas del sistema y/o plataforma utilizada para la liquidación de la nómina. 
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
Se ajusta actividad de control: "2211300-PR-177 Actividad 4: Verificar la nómina con los reportes (verificación de valores detallados de nómina vs. valor total de nómina)"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
Se definen acciones de tratamiento a implementar para el riesgo en la vigencia 2021. </t>
  </si>
  <si>
    <t xml:space="preserve">Se asocia el riesgo al nuevo Mapa de procesos de la Secretaría General de la Alcaldía Mayor de Bogotá, D.C.
Se actualizó el contexto de la gestión del proceso. 
Se realizó el cambio del nombre del proceso en el control correctivo pasando de Gestión Estratégica de Talento Humano a Gestión del Talento Humano en el marco del nuevo Mapa de procesos de la Secretaría General de la Alcaldía Mayor de Bogotá, D.C.
Se definió definieron acciones de tratamiento para la vigencia  2023 </t>
  </si>
  <si>
    <t xml:space="preserve">Se asocia el riesgo al nuevo Mapa de procesos de la Secretaría General de la Alcaldía Mayor de Bogotá, D.C.
Se actualizó el contexto de la gestión del proceso. 
Se ajustaron las causas internas y externas.
Se realizó el cambio del nombre del proceso en el control correctivo pasando de Gestión Estratégica de Talento Humano a Gestión del Talento Humano en el marco del nuevo Mapa de procesos de la Secretaría General de la Alcaldía Mayor de Bogotá, D.C.
Se definió acción de tratamiento para la vigencia  2023 </t>
  </si>
  <si>
    <t>Ejecutar las actividades del Sistema de Gestión de la Seguridad y Salud en el Trabajo</t>
  </si>
  <si>
    <t xml:space="preserve">- Deficiencias en la administración (custodio, uso y manejo) de los elementos dispuestos para la atención de emergencias en las distintas sedes de la entidad.
- Amiguismo.
- Desconocimiento de los principios y valores institucionales.
</t>
  </si>
  <si>
    <t xml:space="preserve">- Pérdida de credibilidad hacia la entidad de parte de los/as servidores/as, colaboradores/as y ciudadanos/as.
- Detrimento patrimonial
- Investigaciones disciplinarias.
- Generación de reprocesos y desgaste administrativo.
</t>
  </si>
  <si>
    <t>-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
-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 Actualizar el mapa de riesgos Gestión del Talento Humano</t>
  </si>
  <si>
    <t>- Director(a) de Talento Humano
- Profesional Universitario de Talento Humano. 
- Director(a) Técnico(a) y Profesional Universitario de Talento Humano.
- Director(a) de Talento Humano</t>
  </si>
  <si>
    <t>-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
- Botiquín/es con elementos que cumplen con las condiciones establecidas en la normatividad vigente.
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
- Soportes de la aplicación de las medidas determinadas por la Oficina de Control Interno Disciplinario y/o ente de control.
- Mapa de riesgo  Gestión del Talento Humano, actualizado.</t>
  </si>
  <si>
    <t xml:space="preserve">Se asocia el riesgo al nuevo Mapa de procesos de la Secretaría General de la Alcaldía Mayor de Bogotá, D.C.
Se actualizó el contexto de la gestión del proceso. 
Se ajustaron las causas internas y externas.
Se modificó la calificación de la probabilidad de ocurrencia del riesgo pasando de la calificación por  factibilidad a la calificación por frecuencia y se ajustó la explicación de la  valoración obtenida antes de controles. 
Se realizó el cambio del nombre del proceso en el control correctivo pasando de Gestión Estratégica de Talento Humano a Gestión del Talento Humano en el marco del nuevo Mapa de procesos de la Secretaría General de la Alcaldía Mayor de Bogotá, D.C.
Se definieron acciones de tratamiento para la vigencia  2023. </t>
  </si>
  <si>
    <t>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t>
  </si>
  <si>
    <t>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t>
  </si>
  <si>
    <t>Subdirector(a) Financiero(a)</t>
  </si>
  <si>
    <t>7. Mejorar la oportunidad en la ejecución de los recursos, a través del fortalecimiento de una cultura financiera, para lograr una gestión pública efectiva.</t>
  </si>
  <si>
    <t>- Subdirector(a) Financiero(a)
- Subdirector Financiero
- Subdirector Financiero
- Subdirector Financiero
- Profesional de la Subdirección Financiera
- Subdirector(a) Financiero(a)</t>
  </si>
  <si>
    <t>Se ajusta el objetivo y el alcance del proceso y se establece una acción de tratamiento</t>
  </si>
  <si>
    <t>- Subdirector(a) Financiero(a)
- Profesional de la Subdirección Financiera
- Profesional de la Subdirección Financiera
- Subdirector(a) Financiero(a)</t>
  </si>
  <si>
    <t>Asesorar y representar jurídicamente a la Secretaria General de la Alcaldía Mayor Bogotá D.C. mediante el análisis, trámite, defensa y solución de asuntos de carácter jurídico con el fin de solucionar los asuntos de carácter jurídico que surjan en el desarrollo de las funciones.</t>
  </si>
  <si>
    <t xml:space="preserve">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 </t>
  </si>
  <si>
    <t>Gestionar la defensa judicial y extrajudicial de la Secretaría General</t>
  </si>
  <si>
    <t>La probabilidad de riesgo se ubica en zona Muy baja, teniendo en cuenta que el riesgo no se materializó durante los últimos 4 años. El impacto es moderado de acuerdo al resultado obtenido de diligenciar la encuesta.</t>
  </si>
  <si>
    <t>El resultado de la probabilidad es Muy baja, dado que el riesgo no se ha materializado y se tienen 4 controles preventivos. Es impacto es leve ya que se dispone de 3 controles correctivos para disminuir la calificación.</t>
  </si>
  <si>
    <t>- Reportar 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a la Oficina Asesora de Planeación en el informe de monitoreo en caso que tenga fallo.
-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 Estudia, evalúa y analiza el caso, realiza recomendaciones para prevenir la recurrencia de la causa que originó el proceso o la sentencia lo cual se consigna en el acta de Comité de Conciliación
- Actualizar el mapa de riesgos Gestión Jurídica</t>
  </si>
  <si>
    <t>- Jefe de Oficina Jurídica
- Comité de Conciliación
- Comité de Conciliación
- Jefe de Oficina Jurídica</t>
  </si>
  <si>
    <t>- Notificación realizada del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
- Acta de Comité de Conciliación
- Acta de Comité de Conciliación
- Mapa de riesgo  Gestión Jurídica, actualizado.</t>
  </si>
  <si>
    <t>Se ajusta la actividad clave asociada al riesgo
Se ajustaron los controles de conformidad con la nueva versión del procedimiento PR-355 "Gestión Jurídica para la Defensa de los Intereses de la Secretaría General"
Se ajustó el plan de contingencia para el riesgo identificado
Se definió la acción de tratamiento a 2023</t>
  </si>
  <si>
    <t>Gobierno Abierto y Relacionamiento con la Ciudadanía</t>
  </si>
  <si>
    <t>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t>
  </si>
  <si>
    <t>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t>
  </si>
  <si>
    <t>Subsecretario(a) de Servicio a la Ciudadanía y Alto(a) Consejero(a) Distrital de Tecnologías de la Información y las Comunicaciones</t>
  </si>
  <si>
    <t>Administrar canales de relacionamiento con la ciudadanía</t>
  </si>
  <si>
    <t xml:space="preserve">- Pérdida de credibilidad y de confianza que dificulte la ejecución de las políticas, programas y proyectos de la Secretaría General.  
- Intervenciones o hallazgos por partes de entes de control u otro ente regulador, interno o externo.
- Incumplimiento de objetivos y metas institucionales.
</t>
  </si>
  <si>
    <t>- Reportar 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a la Oficina Asesora de Planeación en el informe de monitoreo en caso que tenga fallo.
- Reportar a la Oficina de Control Interno Disciplinario el presunto hecho de realización de cobros indebidos durante la prestación del servicio en el canal presencial de la Red CADE.
- Actualizar el mapa de riesgos Gobierno Abierto y Relacionamiento con la Ciudadanía</t>
  </si>
  <si>
    <t>- Subsecretario(a) de Servicio a la Ciudadanía y Alto(a) Consejero(a) Distrital de Tecnologías de la Información y las Comunicaciones
- Director (a) del Sistema Distrital de Servicio a la Ciudadanía
- Subsecretario(a) de Servicio a la Ciudadanía y Alto(a) Consejero(a) Distrital de Tecnologías de la Información y las Comunicaciones</t>
  </si>
  <si>
    <t>- Notificación realizada del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reporte de monitoreo a la Oficina Asesora de Planeación en caso que el riesgo tenga fallo definitivo.
- Memorando o correo electrónico reportando a la Oficina de Control Interno Disciplinario el posible hecho de realización de cobros indebidos durante la prestación del servicio en el canal presencial de la Red CADE.
- Mapa de riesgo  Gobierno Abierto y Relacionamiento con la Ciudadanía, actualizado.</t>
  </si>
  <si>
    <t>Se actualiza el contexto de la gestión del proceso, de acuerdo con las actividades definidas en el proceso Gobierno abierto y relacionamiento con la ciudadanía. 
Se actualizan las causas internas, externas efectos según el análisis DOFA del nuevo proceso.
Se ajustan los controles detectivos y preventivos, acorde con la actualización del procedimiento Administración del Modelo Multicanal de Relacionamiento con la Ciudadanía (2213300-PR-036)  Versión 16.
Se ajustan los controles correctivos acorde con el nombre del nuevo proceso.
Se define acción de tratamiento para fortalecer la gestión del riesgo.
Se ajustan las acciones de contingencia acorde con el nombre del nuevo proceso.</t>
  </si>
  <si>
    <t>Medir y analizar la calidad en la prestación del servicio en los canales de relacionamiento con la Ciudadanía de la administración distrital</t>
  </si>
  <si>
    <t>-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
- Repetir el monitoreo y compararlo con el anterior
- Informar al Operador Disciplinario
- Actualizar el mapa de riesgos Gobierno Abierto y Relacionamiento con la Ciudadanía</t>
  </si>
  <si>
    <t>- Subsecretario(a) de Servicio a la Ciudadanía y Alto(a) Consejero(a) Distrital de Tecnologías de la Información y las Comunicaciones
- Director Distrital de Calidad del Servicio
- Director Distrital de Calidad del Servicio
- Subsecretario(a) de Servicio a la Ciudadanía y Alto(a) Consejero(a) Distrital de Tecnologías de la Información y las Comunicaciones</t>
  </si>
  <si>
    <t>-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
- Informe comparativo
- Informe remitido a la Oficina de Control Interno Disciplinario
- Mapa de riesgo  Gobierno Abierto y Relacionamiento con la Ciudadanía, actualizado.</t>
  </si>
  <si>
    <t xml:space="preserve">Se actualiza el contexto de la gestión del proceso, de acuerdo con las actividades definidas en el proceso Gobierno abierto y relacionamiento con la ciudadanía. 
Se actualizan las causas internas, externas efectos según el análisis DOFA del nuevo proceso.
Se ajustan los controles correctivos acorde con el nombre del nuevo proceso.
Se define acción de tratamiento para fortalecer la gestión del riesgo.
Se ajustan las acciones de contingencia acorde con el nombre del nuevo proceso.
</t>
  </si>
  <si>
    <t>Se modificó el nombre del riesgo conforme a la nueva forma de operar del proceso.
Se ajustaron las causas del riesgo conforme al nuevo análisis efectuado a los antecedentes y comportamiento del riesgo.
Se ajusta la explicación del riesgo de acuerdo a la nueva realidad del proceso.
Se ajustó al nuevo proyecto de inversión 7872, teniendo en cuenta que el riesgo está directamente asociado al proyecto de inversión.
Se ajustaron las actividades de control conforme a la actualización del procedimiento.</t>
  </si>
  <si>
    <t>Gestionar asesorías y formular e implementar proyectos en materia de transformación digital</t>
  </si>
  <si>
    <t xml:space="preserve">- Pérdidas financieras por mala utilización de recursos en los Proyectos
- Investigaciones disciplinarias.
- Pérdida credibilidad por parte de la entidades interesadas.
- Desviaciones en los Objetivos, el Alcance y el Cronograma del Proyecto.
</t>
  </si>
  <si>
    <t>-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
-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
- realiza informe del hecho identificado y remite mediante memorando a las oficinas competentes
- Actualizar el mapa de riesgos Gobierno Abierto y Relacionamiento con la Ciudadanía</t>
  </si>
  <si>
    <t>- Subsecretario(a) de Servicio a la Ciudadanía y Alto(a) Consejero(a) Distrital de Tecnologías de la Información y las Comunicaciones
- Jefe Oficina de la Alta Consejería Distrital de TIC
- Jefe Oficina de la Alta Consejería Distrital de TIC
- Subsecretario(a) de Servicio a la Ciudadanía y Alto(a) Consejero(a) Distrital de Tecnologías de la Información y las Comunicaciones</t>
  </si>
  <si>
    <t>-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
-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
- Memorando e informe
- Mapa de riesgo  Gobierno Abierto y Relacionamiento con la Ciudadanía, actualizado.</t>
  </si>
  <si>
    <t xml:space="preserve">
Se actualiza el contexto de la gestión del proceso, de acuerdo con las actividades definidas en el proceso Gobierno abierto y relacionamiento con la ciudadanía. 
Se actualizan las causas internas, externas efectos según el análisis DOFA del nuevo proceso.
Se ajustan los controles correctivos acorde con el nombre del nuevo proceso.
Se define acción de tratamiento para fortalecer la gestión del riesgo.
Se ajustan las acciones de contingencia acorde con el nombre del nuevo proceso.
</t>
  </si>
  <si>
    <t>Paz, Víctimas y Reconciliación</t>
  </si>
  <si>
    <t>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t>
  </si>
  <si>
    <t>Inicia con la identificación de necesidades, lineamientos y formulación o implementación de políticas, programas y estrategias dirigidas a víctimas del conflicto armado interno, población en proceso de reintegración, reincorporación y ciudadanía en general, continúa con la ejecución de acciones de asistencia, atención, reparación, memoria, reconciliación, construcción de paz territorial y coordinación interinstitucional; y finaliza con el seguimiento de estas.</t>
  </si>
  <si>
    <t>Jefe de Oficina Alta Consejería de Paz, Víctimas y Reconciliación</t>
  </si>
  <si>
    <t>Otorgar medidas de ayuda o atención humanitaria inmediata para atender las necesidades básicas de la población victima que llega a la ciudad de Bogotá en condiciones de vulnerabilidad acentuada derivada de los hechos victimizantes ocurridos.
Fase (actividad): Gestionar el funcionamiento administrativo y operativo para el otorgamiento de la ayuda humanitaria.</t>
  </si>
  <si>
    <t>-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
- Si el conocimiento de la situación es inmediata, 
1. Comunicarse con el apoyo de la supervisión del operador de la AHÍ (Según sea el caso) y detener temporalmente la entrega.
2. Realizar nueva evaluación de vulnerabilidad por parte de otro profesional; Si no aplica, se realiza revocatoria directa del otorgamiento inicial.
- Si el conocimiento de la situación es espaciado en el Tiempo:
1. Solicitar información sobre lo ocurrido al profesional que otorga, al que revisa y al que aprueba la medida sobre lo sucedido.
2. activar ruta con el equipo jurídico de la OACPVR, con el fin de realizar el análisis del caso y gestionar las acciones según concepto jurídico
- Actualizar el mapa de riesgos Paz, Víctimas y Reconciliación</t>
  </si>
  <si>
    <t>- Jefe de Oficina Alta Consejería de Paz, Víctimas y Reconciliación
- Profesional Universitario y/o especializado Oficina Alta Consejería de Paz, Victimas y Reconciliación
- Profesional Universitario y/o especializado Oficina Alta Consejería de Paz, Victimas y Reconciliación
- Jefe de Oficina Alta Consejería de Paz, Víctimas y Reconciliación</t>
  </si>
  <si>
    <t>-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
- Comunicación del caso con el operador. (Correo electrónico)
- Comunicación del caso con el operador. (Correo electrónico)
- Mapa de riesgo  Paz, Víctimas y Reconciliación, actualizado.</t>
  </si>
  <si>
    <t>Se ajustan los controles, de acuerdo a la actualización del procedimiento
Se actualiza el nombre del proceso al cual esta asociado el riesgo.
Se formula la acción de tratamiento a 2023</t>
  </si>
  <si>
    <t>Subdirector(a) de Servicios Administrativos y Oficina de Tecnologías de la Información y las Comunicaciones</t>
  </si>
  <si>
    <t>- Subdirector(a) de Servicios Administrativos y Oficina de Tecnologías de la Información y las Comunicaciones
- Subdirector(a) de Servicios Administrativos
- Subdirector(a) de Servicios Administrativos
- Subdirector(a) de Servicios Administrativos
- Subdirector(a) de Servicios Administrativos y Oficina de Tecnologías de la Información y las Comunicaciones</t>
  </si>
  <si>
    <t>- Subdirector(a) de Servicios Administrativos y Oficina de Tecnologías de la Información y las Comunicaciones
- Subdirector(a) de Servicios Administrativos
- Subdirector(a) de Servicios Administrativos
- Subdirector(a) de Servicios Administrativos y Oficina de Tecnologías de la Información y las Comunicaciones</t>
  </si>
  <si>
    <t>Gestión de Servicios Administrativos y Tecnológicos</t>
  </si>
  <si>
    <t>- Reportar 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a la Oficina Asesora de Planeación en el informe de monitoreo en caso que tenga fallo.
- Iniciar la gestión para recuperar los recursos desviados.
- Gestionar ante el corredor de seguros la afectación de la póliza de manejo de la Secretaría General.
- Actualizar el mapa de riesgos Gestión de Servicios Administrativos y Tecnológicos</t>
  </si>
  <si>
    <t>- Subdirector(a) de Servicios Administrativos y Oficina de Tecnologías de la Información y las Comunicaciones
- Subdirector(a) de Servicios Administrativos.
- Subdirector Servicios Administrativos
- Subdirector(a) de Servicios Administrativos y Oficina de Tecnologías de la Información y las Comunicaciones</t>
  </si>
  <si>
    <t>- Notificación realizada del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reporte de monitoreo a la Oficina Asesora de Planeación en caso que el riesgo tenga fallo definitivo.
- Comunicación oficial de traslado a la Oficina de Control Interno Disciplinario.
- Comunicación oficial de informe de los hechos al corredor de seguros.
- Mapa de riesgo  Gestión de Servicios Administrativos y Tecnológicos, actualizado.</t>
  </si>
  <si>
    <t>-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
- Reportar al Subdirector de servicios administrativos para que se tomen las medidas pertinentes.
- Reportar a la Oficina de Control Interno Disciplinario, para que se inicie el respectivo proceso al funcionario implicado.
- Notificar a la instancia o autoridad competente para que se tomen las medidas pertinentes.
- Actualizar el mapa de riesgos Gestión de Servicios Administrativos y Tecnológicos</t>
  </si>
  <si>
    <t>- Subdirector(a) de Servicios Administrativos y Oficina de Tecnologías de la Información y las Comunicaciones
- Subdirector de Gestión documental
- Subdirector de Gestión documental
- Subdirector(a) de Servicios Administrativos
- Subdirector(a) de Servicios Administrativos y Oficina de Tecnologías de la Información y las Comunicaciones</t>
  </si>
  <si>
    <t>- Notificación realizada del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reporte de monitoreo a la Oficina Asesora de Planeación en caso que el riesgo tenga fallo definitivo.
- Correo electrónico informando el acto de corrupción
- Memorando informando el acto de corrupción
- Oficio informando el acto de corrupción
- Mapa de riesgo  Gestión de Servicios Administrativos y Tecnológicos, actualizado.</t>
  </si>
  <si>
    <t>Subsecretario(a) Distrital de Fortalecimiento Institucional</t>
  </si>
  <si>
    <t>- Subsecretario(a) Distrital de Fortalecimiento Institucional
- Subdirector(a) de Gestión de Patrimonio Documental del Distrito
- Profesional universitario de la Subdirección de Gestión de Patrimonio Documental del Distrito								
- Director(a) Distrital de Archivo de Bogotá
- Subsecretario(a) Distrital de Fortalecimiento Institucional</t>
  </si>
  <si>
    <t>- Subsecretario(a) Distrital de Fortalecimiento Institucional
- Director(a) Distrital de Archivo de Bogotá
- Profesional(es) Universitario(s)
- Director(a) Distrital de Archivo de Bogotá
- Director(a) Distrital de Archivo de Bogotá
- Subdirector del Sistema Distrital de Archivos
- Director(a) Distrital de Archivo de Bogotá
- Subsecretario(a) Distrital de Fortalecimiento Institucional</t>
  </si>
  <si>
    <t>Objetivos de Desarrollo Sostenible</t>
  </si>
  <si>
    <t>Sin asociación</t>
  </si>
  <si>
    <t>16. Paz, justicia e instituciones sólidas</t>
  </si>
  <si>
    <t>Dependencia</t>
  </si>
  <si>
    <t>Oficina Alta Consejería de Paz, Víctimas y Reconciliación</t>
  </si>
  <si>
    <t>Oficina Alta Consejería Distrital de Tecnologías de la Información y las Comunicaciones</t>
  </si>
  <si>
    <t>Subdirección de Gestión Documental</t>
  </si>
  <si>
    <t>Observaciones</t>
  </si>
  <si>
    <t>CREADO</t>
  </si>
  <si>
    <t>CREADO Control Disciplinario_2023</t>
  </si>
  <si>
    <t>Falta crear los demás roles aparte de Cesar</t>
  </si>
  <si>
    <t>CREADO
Evaluación del Sistema de Control Interno_2023</t>
  </si>
  <si>
    <t>CREADO
Fortalecimiento de la Gestión Pública_2023</t>
  </si>
  <si>
    <t>CREADO
Gestión de Contratación_2023</t>
  </si>
  <si>
    <t>CREADO
Gestión de Recursos Físicos_2023</t>
  </si>
  <si>
    <t>CREADO
Gestión de Servicios Administrativos y Tecnológicos_2023</t>
  </si>
  <si>
    <t>CREADO
Gestión del Talento Humano_2023</t>
  </si>
  <si>
    <t>CREADO
Gestión Financiera_2023</t>
  </si>
  <si>
    <t>CREADO
Gestión Jurídica_2023</t>
  </si>
  <si>
    <t>CREADO
Gobierno Abierto y Relacionamiento con la Ciudadanía_2023</t>
  </si>
  <si>
    <t>CREADO
Paz, Víctimas y Reconciliacióna_2023</t>
  </si>
  <si>
    <t>Equipo</t>
  </si>
  <si>
    <t>Elementos de análisis</t>
  </si>
  <si>
    <t>Campos:
Debilidades
Oportunidades
Fortalezas
Amenazas
Consecuencias
ODS</t>
  </si>
  <si>
    <t>Listo para gestión y corrupción</t>
  </si>
  <si>
    <t>Equipo de trabajo</t>
  </si>
  <si>
    <t>Contextos</t>
  </si>
  <si>
    <t>Identificación</t>
  </si>
  <si>
    <t>OK</t>
  </si>
  <si>
    <t>No se puede asociar varias actividades clave</t>
  </si>
  <si>
    <t>Registrar la gestión contable</t>
  </si>
  <si>
    <t>Ajusté la actividad clave según el nuevo proceso</t>
  </si>
  <si>
    <t>Desarrollar adecuada y oportunamente el trámite financiero para cumplir con las obligaciones que afectan el presupuesto de la entidad y que se originan en desarrollo de las actividades propias de la Secretaría General</t>
  </si>
  <si>
    <t>Análisis</t>
  </si>
  <si>
    <t>Probabilidad e impacto</t>
  </si>
  <si>
    <t>No se ven las calificaciones dadas a la encuesta</t>
  </si>
  <si>
    <t>Ok</t>
  </si>
  <si>
    <t>Incluidos</t>
  </si>
  <si>
    <t>Definir controles</t>
  </si>
  <si>
    <t>Evaluar controles</t>
  </si>
  <si>
    <t>Evaluados</t>
  </si>
  <si>
    <t>CONTROL DE CAMBIOS</t>
  </si>
  <si>
    <t>CONTROL DE CAMBIOS
Conforme al memorando 3-2022-34211 del 2 de diciembre de 2022, se realizó el cargue de este riesgo en DARUMA con las siguientes novedades: 
•	Aspectos: Identificación del riesgo y tratamiento del riesgo
•	Cambios: Se asocia el riesgo al nuevo Mapa de procesos de la Secretaría General. Se plantean acciones de tratamiento para el fortalecimiento del riesgo.
•	Memorando:</t>
  </si>
  <si>
    <t>CONTROL DE CAMBIOS
Conforme al memorando 3-2022-34097 del 2 de diciembre de 2022, se realizó el cargue de este riesgo en DARUMA con las siguientes novedades: 
•	Aspectos: Identificación del riesgo y tratamiento del riesgo
•	Cambios: Se ajustó la actividad clave del riesgo de conformidad con la caracterización del proceso "Gestión de contratación". Se incluyó una acción de tratamiento del riesgo  para la vigencia 2023.
•	Memorando:</t>
  </si>
  <si>
    <t>CONTROL DE CAMBIOS
Conforme al memorando 3-2022-34097 del 2 de diciembre de 2022, se realizó el cargue de este riesgo en DARUMA con las siguientes novedades: 
•	Aspectos: Identificación del riesgo y tratamiento del riesgo
•	Cambios: Se ajustó la actividad clave del riesgo de conformidad con la caracterización del proceso "Gestión de contratación". Se incluyó una acción de tratamiento del riesgo  para la vigencia  2023.
•	Memorando:</t>
  </si>
  <si>
    <t>CONTROL DE CAMBIOS
Conforme al memorando 3-2022-34268 del 3 de diciembre de 2022, se realizó el cargue de este riesgo en DARUMA con las siguientes novedades: 
•	Aspectos: Identificación del riesgo, análisis antes de controles, análisis de controles, análisis después de controles y tratamiento del riesgo
•	Cambios: Se identifica el contexto de la gestión del proceso. Se identifica la probabilidad por exposición. Se identifica la calificación del impacto. Se identifica los controles correctivos. Se identifica las acciones de contingencia. Se identifica acción preventiva.
•	Memorando:</t>
  </si>
  <si>
    <t>CONTROL DE CAMBIOS
Conforme al memorando 3-2022-35584 del 14 de diciembre de 2022, se realizó el cargue de este riesgo en DARUMA con las siguientes novedades: 
•	Aspectos: Identificación del riesgo y tratamiento del riesgo
•	Cambios: Se asocia el riesgo al nuevo Mapa de procesos de la Secretaría General. Se complementó el nombre del riesgo. Se incluyó  acción de tratamiento del riesgo  para la vigencia  2023. Se realizó ajuste en las causas internas y externas según el análisis DOFA del nuevo proceso  gestión de servicios administrativos.
•	Memorando:</t>
  </si>
  <si>
    <t>CONTROL DE CAMBIOS
Conforme al memorando 3-2022-35584 del 14 de diciembre de 2022, se realizó el cargue de este riesgo en DARUMA con las siguientes novedades: 
•	Aspectos: Identificación del riesgo, análisis después de controles y tratamiento del riesgo
•	Cambios: Se asocia el riesgo al nuevo Mapa de procesos de la Secretaría General. Se realizó ajuste en las causas internas, externas según el análisis DOFA de nuevo proceso Gestión de Servicios Administrativos. Se incluyo la acción de tratamiento para la vigencia 2023.
•	Memorando:</t>
  </si>
  <si>
    <t>CONTROL DE CAMBIOS
Conforme al memorando 3-2022-35988 del 16 de diciembre de 2022, se realizó el cargue de este riesgo en DARUMA con las siguientes novedades: 
•	Aspectos: Identificación del riesgo, análisis de controles y tratamiento del riesgo
•	Cambios: Se asocia el riesgo al nuevo Mapa de procesos de la Secretaría General de la Alcaldía Mayor de Bogotá, D.C. Se actualizó el contexto de la gestión del proceso. Se ajustaron las causas internas y externas. Se realizó el cambio del nombre del proceso en el control correctivo pasando de Gestión Estratégica de Talento Humano a Gestión del Talento Humano en el marco del nuevo Mapa de procesos de la Secretaría General de la Alcaldía Mayor de Bogotá, D.C. Se definieron acciones de tratamiento para la vigencia  2023.
•	Memorando:</t>
  </si>
  <si>
    <t>CONTROL DE CAMBIOS
Conforme al memorando 3-2022-35988 del 16 de diciembre de 2022, se realizó el cargue de este riesgo en DARUMA con las siguientes novedades: 
•	Aspectos: Identificación del riesgo, análisis de controles y tratamiento del riesgo
•	Cambios: Se asocia el riesgo al nuevo Mapa de procesos de la Secretaría General de la Alcaldía Mayor de Bogotá, D.C. Se actualizó el contexto de la gestión del proceso. Se ajustaron las causas internas y externas. Se realizó el cambio del nombre del proceso en el control correctivo pasando de Gestión Estratégica de Talento Humano a Gestión del Talento Humano en el marco del nuevo Mapa de procesos de la Secretaría General de la Alcaldía Mayor de Bogotá, D.C. Se definió acción de tratamiento para la vigencia  2023.
•	Memorando:</t>
  </si>
  <si>
    <t>CONTROL DE CAMBIOS
Conforme al memorando 3-2022-35988 del 16 de diciembre de 2022, se realizó el cargue de este riesgo en DARUMA con las siguientes novedades: 
•	Aspectos: Identificación del riesgo, análisis antes de controles, análisis de controles y tratamiento del riesgo
•	Cambios: Se asocia el riesgo al nuevo Mapa de procesos de la Secretaría General de la Alcaldía Mayor de Bogotá, D.C. Se actualizó el contexto de la gestión del proceso. Se ajustaron las causas internas y externas. Se modificó la calificación de la probabilidad de ocurrencia del riesgo pasando de la calificación por  factibilidad a la calificación por frecuencia y se ajustó la explicación de la  valoración obtenida antes de controles. Se realizó el cambio del nombre del proceso en el control correctivo pasando de Gestión Estratégica de Talento Humano a Gestión del Talento Humano en el marco del nuevo Mapa de procesos de la Secretaría General de la Alcaldía Mayor de Bogotá, D.C. Se definieron acciones de tratamiento para la vigencia  2023.
•	Memorando:</t>
  </si>
  <si>
    <t>Se ajusta el objetivo, el alcance del proceso y se establece una acción de tratamiento</t>
  </si>
  <si>
    <t>CONTROL DE CAMBIOS
Conforme al memorando 3-2022-35244 del 12 de diciembre de 2022, se realizó el cargue de este riesgo en DARUMA con las siguientes novedades: 
•	Aspectos: Identificación del riesgo y tratamiento del riesgo
•	Cambios: Se ajusta el objetivo, el alcance del proceso y se establece una acción de tratamiento.
•	Memorando:</t>
  </si>
  <si>
    <t>CONTROL DE CAMBIOS
Conforme al memorando 3-2022-34225 del 2 de diciembre de 2022, se realizó el cargue de este riesgo en DARUMA con las siguientes novedades: 
•	Aspectos: Identificación del riesgo, análisis de controles y tratamiento del riesgo
•	Cambios: Se ajusta la actividad clave asociada al riesgo. Se ajustaron los controles de conformidad con la nueva versión del procedimiento PR-355 "Gestión Jurídica para la Defensa de los Intereses de la Secretaría General". Se ajustó el plan de contingencia para el riesgo identificado. Se definió la acción de tratamiento a 2023.
•	Memorando:</t>
  </si>
  <si>
    <t>CONTROL DE CAMBIOS
Conforme al memorando 3-2022-34240 del 2 de diciembre de 2022, se realizó el cargue de este riesgo en DARUMA con las siguientes novedades: 
•	Aspectos: Identificación del riesgo, análisis de controles y tratamiento del riesgo
•	Cambios: Se actualiza el contexto de la gestión del proceso, de acuerdo con las actividades definidas en el proceso Gobierno abierto y relacionamiento con la ciudadanía. Se actualizan las causas internas, externas efectos según el análisis DOFA del nuevo proceso. Se ajustan los controles detectivos y preventivos, acorde con la actualización del procedimiento Administración del Modelo Multicanal de Relacionamiento con la Ciudadanía (2213300-PR-036)  Versión 16. Se ajustan los controles correctivos acorde con el nombre del nuevo proceso. Se define acción de tratamiento para fortalecer la gestión del riesgo. Se ajustan las acciones de contingencia acorde con el nombre del nuevo proceso.
•	Memorando:</t>
  </si>
  <si>
    <t>CONTROL DE CAMBIOS
Conforme al memorando 3-2022-34240 del 2 de diciembre de 2022, se realizó el cargue de este riesgo en DARUMA con las siguientes novedades: 
•	Aspectos: Identificación del riesgo, análisis de controles y tratamiento del riesgo
•	Cambios: Se actualiza el contexto de la gestión del proceso, de acuerdo con las actividades definidas en el proceso Gobierno abierto y relacionamiento con la ciudadanía. Se actualizan las causas internas, externas efectos según el análisis DOFA del nuevo proceso. Se ajustan los controles correctivos acorde con el nombre del nuevo proceso. Se define acción de tratamiento para fortalecer la gestión del riesgo. Se ajustan las acciones de contingencia acorde con el nombre del nuevo proceso.
•	Memorando:</t>
  </si>
  <si>
    <t>CONTROL DE CAMBIOS
Conforme al memorando 3-2022-34996 del 9 de diciembre de 2022, se realizó el cargue de este riesgo en DARUMA con las siguientes novedades: 
•	Aspectos: Identificación del riesgo, análisis de controles y tratamiento del riesgo
•	Cambios: Se ajustan los controles, de acuerdo a la actualización del procedimiento. Se actualiza el nombre del proceso al cual está asociado el riesgo. Se formula la acción de tratamiento a 2023.
•	Memorando:</t>
  </si>
  <si>
    <t>CONTROL DE CAMBIOS
Conforme al memorando 3-2022-34238 del 2 de diciembre de 2022, se realizó el cargue de este riesgo en DARUMA con las siguientes novedades: 
•	Aspectos: Identificación del riesgo, análisis de controles y tratamiento del riesgo
•	Cambios: Se actualiza el contexto del proceso. Se actualiza la actividad clave según la nueva ficha de caracterización del proceso. Se actualiza las causas internas. Se incluyen los controles preventivos y detectivos relacionados con los procedimientos aplicación de la etapa de instrucción, aplicación de la etapa de juzgamiento juicio ordinario, aplicación de la etapa de juzgamiento juicio verbal y aplicación segunda instancia. Se ajustan los controles correctivos, el plan de contingencia, incluyendo a la Oficina Jurídica y al Despacho de la Secretaría General. Se definen las acciones de tratamiento a 2023 por ser un riesgo de corrupción.
•	Memorando:</t>
  </si>
  <si>
    <t>CONTROL DE CAMBIOS
Conforme al memorando 3-2022-35997 del 16 de diciembre de 2022, se realizó el cargue de este riesgo en DARUMA con las siguientes novedades: 
•	Aspectos: Identificación del riesgo, análisis de controles y tratamiento del riesgo
•	Cambios: Se ajusta la matriz DOFA. Se asocia el riesgo a la nueva estructura del proceso. Se ajusta la definición de controles. Se define la propuesta de acciones de tratamiento 2023.
•	Memorando:</t>
  </si>
  <si>
    <t>Texto</t>
  </si>
  <si>
    <t>Marco Aurelio Gómez</t>
  </si>
  <si>
    <t>Diana Marcela Velazco</t>
  </si>
  <si>
    <t>Ivan Mauricio Durán</t>
  </si>
  <si>
    <t>Mario Alberto Chacón</t>
  </si>
  <si>
    <t>Johan Sebastián Sáenz</t>
  </si>
  <si>
    <t>Julio Roberto Garzón</t>
  </si>
  <si>
    <t>Carmen Liliana Carrillo</t>
  </si>
  <si>
    <t>Luisa Fernanda Castillo</t>
  </si>
  <si>
    <t>Kelly Mireya Correa</t>
  </si>
  <si>
    <t>Ivan Javier Gómez</t>
  </si>
  <si>
    <t>Heidy Yobanna Moreno Moreno</t>
  </si>
  <si>
    <t>Diana Carolina Cárdenas Clavijo</t>
  </si>
  <si>
    <t>Diego Fernando Peña</t>
  </si>
  <si>
    <t>Maria Camila Barrera</t>
  </si>
  <si>
    <t>Paulo Ernesto Realpe</t>
  </si>
  <si>
    <t>Linda Reales</t>
  </si>
  <si>
    <t>Alvaro Arias Cruz</t>
  </si>
  <si>
    <t>Katina Durán Salcedo</t>
  </si>
  <si>
    <t>EYADP-C006</t>
  </si>
  <si>
    <t>EYADP-C008</t>
  </si>
  <si>
    <t>FI-C017</t>
  </si>
  <si>
    <t>EYADP-C009</t>
  </si>
  <si>
    <t>FI-C018</t>
  </si>
  <si>
    <t>FI-C019</t>
  </si>
  <si>
    <t>EYADP-C010</t>
  </si>
  <si>
    <t>FI-C020</t>
  </si>
  <si>
    <t>FI-C021</t>
  </si>
  <si>
    <t>FI-C022</t>
  </si>
  <si>
    <t>FI-C023</t>
  </si>
  <si>
    <t>FI-C024</t>
  </si>
  <si>
    <t>FI-C025</t>
  </si>
  <si>
    <t>EYADP-C011</t>
  </si>
  <si>
    <t>EYADP-C012</t>
  </si>
  <si>
    <t>FI-C026</t>
  </si>
  <si>
    <t>FI-C027</t>
  </si>
  <si>
    <t>UPYP-C002</t>
  </si>
  <si>
    <t>FI-C028</t>
  </si>
  <si>
    <t>FI-C029</t>
  </si>
  <si>
    <t>Diana Janneth Pérez Calderón</t>
  </si>
  <si>
    <t>María Carolina Cardenas Villamil</t>
  </si>
  <si>
    <t>Jorge Eliecer Gómez</t>
  </si>
  <si>
    <t>Gestor</t>
  </si>
  <si>
    <t>Administrador del riesgo</t>
  </si>
  <si>
    <t>VISTO BUENO METODOLÒGICO</t>
  </si>
  <si>
    <t>Linda Katherine Chingate Velez</t>
  </si>
  <si>
    <t>OPCIÓN DE TRATAMIENTO</t>
  </si>
  <si>
    <t>APROBACIÓN</t>
  </si>
  <si>
    <t>MENSAJE</t>
  </si>
  <si>
    <t>RIESGOS REPORTE ESTADO PROCESOS</t>
  </si>
  <si>
    <t>FUENTE PARA ESTADO PROCESOS</t>
  </si>
  <si>
    <t>Cantidad controles</t>
  </si>
  <si>
    <t>Controles preventivos x riesgo</t>
  </si>
  <si>
    <t>Controles preventivos x proceso</t>
  </si>
  <si>
    <t>Controles detectivos x riesgo</t>
  </si>
  <si>
    <t>Controles detectivos x proceso</t>
  </si>
  <si>
    <t>Controles correctivos x riesgo</t>
  </si>
  <si>
    <t>Total controles por riesgo</t>
  </si>
  <si>
    <t>Controles por proceso</t>
  </si>
  <si>
    <t>Controles documentados preventivos y detectivos por riesgo</t>
  </si>
  <si>
    <t>Controles documentados correctivos por riesgo</t>
  </si>
  <si>
    <t>Controles documentados x proceso</t>
  </si>
  <si>
    <t>Controles aplicación continua preventivos y detectivos por riesgo</t>
  </si>
  <si>
    <t>Controles aplicación continua correctivos por riesgo</t>
  </si>
  <si>
    <t>Controles aplicación continua x proceso</t>
  </si>
  <si>
    <t>Controles con registro preventivos y detectivos por riesgo</t>
  </si>
  <si>
    <t>Controles con registro correctivos por riesgo</t>
  </si>
  <si>
    <t>Redacción estado controles</t>
  </si>
  <si>
    <t>Establecimiento de controles</t>
  </si>
  <si>
    <t>Se actualizó el control asociado al procedimiento 42321000-PR-022 "Liquidación de contrato/convenio"</t>
  </si>
  <si>
    <t>Se actualizaron todos los controles
A todos los controles se les modificó el estado "sin documentar" por "documentado"</t>
  </si>
  <si>
    <t xml:space="preserve">
Establecimiento de controles
Evaluación de controles
</t>
  </si>
  <si>
    <t>Establecimiento de controles
Evaluación de controles</t>
  </si>
  <si>
    <t>Establecimiento de controles: Una vez analizado el control de tipo preventivo: “ 4 El procedimiento 4203000-PR-355 “Gestión jurídica para la defensa de los intereses de la secretaría general”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Preventivo Implementación: Manual “, se evidencia que el control es de tipo detectivo, por lo cual se ajustó este atributo en el control del riesgo.</t>
  </si>
  <si>
    <t xml:space="preserve">
Establecimiento de controles
</t>
  </si>
  <si>
    <t>Se ajustaron los controles detectivos y preventivos, acorde con la actualización del procedimiento Seguimiento y medición del servicio a la Ciudadanía (4221000-PR-044) Versión 15</t>
  </si>
  <si>
    <t>EQUPO SIG-MIPG ajustes para pasar a Análisis del riego</t>
  </si>
  <si>
    <t>Controles correctivos x proceso</t>
  </si>
  <si>
    <t>Se ajusta la matriz DOFA.
Se asocia el riesgo a la nueva estructura del proceso.
Se ajusta la definición de controles.
Se define la propuesta de acciones de tratamiento 2023.</t>
  </si>
  <si>
    <t>Enfoque del riesgo</t>
  </si>
  <si>
    <t>Gestionar los Procesos Contractuales
Fase (propósito): Incrementar la capacidad institucional para atender con eficiencia los retos de su misionalidad en el Distrito.</t>
  </si>
  <si>
    <t>Identificación del riesgo</t>
  </si>
  <si>
    <t>Se modificó en la ficha del riesgo, el nombre de la fase (propósito) del proyecto de inversión 7873, a la cual está asociado el riesgo.</t>
  </si>
  <si>
    <t>Se actualizó en los controles No 1 Preventivo) y No 2 (detectivo) el nombre del cargo que autoriza al responsable de la ejecución de cada control, remplazando al el jefe de la dependencia por Subdirector (a) de Gestión Documental; en los controles correctivos No 1, 2,3, se modificó el cargo responsable de ejecutar cada control y adicionalmente en el control correctivo No 1 se actualizó el cargo que autoriza al responsable de ejecutar el control.</t>
  </si>
  <si>
    <t>Establecimiento de controles
Evaluación de controles
Tratamiento del riesgo</t>
  </si>
  <si>
    <t>El proceso estima que el riesgo continúa en zona extrema,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</si>
  <si>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En los controles 2 y 3 se determina únicamente el énfasis detectivo, por tanto, se eliminan donde figuran como preventivos. Se ajusta nuevamente el consecutivo de los controles.
Se valora nuevamente el riesgo quedando en zona extrema ante la aplicación de los controles.
La opción de reducir el riesgo continúa</t>
  </si>
  <si>
    <t>El proceso estima que el riesgo continúa en zona extrema,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</si>
  <si>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En los controles 3 y 4 se determina únicamente el énfasis detectivo, por tanto, se eliminan donde figuran como preventivos. Se ajusta nuevamente el consecutivo de los controles.
Se valora nuevamente el riesgo quedando en zona extrema ante la aplicación de los controles.
La opción de reducir el riesgo continúa.</t>
  </si>
  <si>
    <t>Se actualizaron los controles preventivos y detectivos del riesgo, de acuerdo con la actualización realizada al procedimiento Manejo de caja menor.</t>
  </si>
  <si>
    <t>Id del riesgo en el Aplicativo DARUMA</t>
  </si>
  <si>
    <t>Código del riesgo en el Aplicativo DARUMA</t>
  </si>
  <si>
    <t>Responsable del riesgo</t>
  </si>
  <si>
    <t>Acciones frente a las características de los controles y la valoración de riesgos</t>
  </si>
  <si>
    <t>Responsable de ejecución (acciones tratamiento)</t>
  </si>
  <si>
    <t>Nombre del plan en el Aplicativo DARUMA</t>
  </si>
  <si>
    <t>Id de la acción en el Aplicativo DARUMA</t>
  </si>
  <si>
    <t>Fecha de inicio (acciones tratamiento)</t>
  </si>
  <si>
    <t>Fecha de terminación (acciones tratamiento)</t>
  </si>
  <si>
    <t>- Jefe de la Oficina de Control Disciplinario Interno
- Jefe de la Oficina de Control Disciplinario Interno</t>
  </si>
  <si>
    <t>- PA230-028</t>
  </si>
  <si>
    <t>- 554
- 555</t>
  </si>
  <si>
    <t>- 30/11/2023
- 31/12/2023</t>
  </si>
  <si>
    <t>- 13/02/2023
- 1/04/2023</t>
  </si>
  <si>
    <t>- Realizar un (1) taller interno de fortalecimiento de la ética del auditor.</t>
  </si>
  <si>
    <t>- Jefe de la Oficina de Control Interno</t>
  </si>
  <si>
    <t>- PA230-008</t>
  </si>
  <si>
    <t>- 527</t>
  </si>
  <si>
    <t>- 1/08/2023</t>
  </si>
  <si>
    <t>- 30/08/2023</t>
  </si>
  <si>
    <t>- Subdirector de Gestión de Patrimonio Documental del Distrito
- Subdirector de Gestión de Patrimonio Documental del Distrito</t>
  </si>
  <si>
    <t>- PA230-007</t>
  </si>
  <si>
    <t>- 1/02/2023
- 1/02/2023</t>
  </si>
  <si>
    <t>- Actualizar el procedimiento Revisión y evaluación de las Tablas de Retención Documental –TRD y Tablas de Valoración Documental –TVD, para su convalidación por parte del Consejo Distrital de Archivos 2215100-PR-293  fortaleciendo las actividades para mitigar el riesgo.</t>
  </si>
  <si>
    <t>- Subdirección del Sistema Distrital de Archivos</t>
  </si>
  <si>
    <t>- PA230-011</t>
  </si>
  <si>
    <t>- 531</t>
  </si>
  <si>
    <t>- 1/02/2023</t>
  </si>
  <si>
    <t>- 31/05/2023</t>
  </si>
  <si>
    <t>- Director de Contratación</t>
  </si>
  <si>
    <t>- 31/12/2023</t>
  </si>
  <si>
    <t>- 31/12/2023
- 31/12/2023</t>
  </si>
  <si>
    <t>- Subdirector(a) de Servicios Administrativos</t>
  </si>
  <si>
    <t>- PA230-016</t>
  </si>
  <si>
    <t>- 536</t>
  </si>
  <si>
    <t>- 15/02/2023</t>
  </si>
  <si>
    <t>- Realizar sensibilización cuatrimestral sobre el manejo y custodia de los documentos conforme a los lineamientos establecidos en el proceso.</t>
  </si>
  <si>
    <t>- Subdirector(a) de Gestión Documental</t>
  </si>
  <si>
    <t>- PA230-027</t>
  </si>
  <si>
    <t>- 549</t>
  </si>
  <si>
    <t>- 1/03/2023</t>
  </si>
  <si>
    <t>- 15/12/2023</t>
  </si>
  <si>
    <t>- Profesional Especializado o Profesional Universitario de la Dirección de Talento Humano autorizado por el(la) Director(a) de Talento Humano.
- Director(a) Técnico(a) de Talento Humano</t>
  </si>
  <si>
    <t>- PA230-032</t>
  </si>
  <si>
    <t>- 559
- 560</t>
  </si>
  <si>
    <t>- 15/02/2023
- 15/02/2023</t>
  </si>
  <si>
    <t>- Realizar trimestralmente la reprogramación del Plan Anual de Caja con el propósito de proyectar los recursos requeridos para el pago de las nóminas de los(as) servidores(as) de la Entidad.</t>
  </si>
  <si>
    <t>- Profesional Especializado o Profesional Universitario de Talento Humano</t>
  </si>
  <si>
    <t>- PA230-033</t>
  </si>
  <si>
    <t>- 561</t>
  </si>
  <si>
    <t>- Definir cronograma 2023 para la realización de la  verificación de la completitud e idoneidad de los productos contenidos en los botiquines de las sedes de la Secretaría General de la Alcaldía Mayor de Bogotá, D.C.</t>
  </si>
  <si>
    <t>- Profesional Universitario de Talento Humano autorizado por el(la) Director(a) Técnico(a) de Talento Humano</t>
  </si>
  <si>
    <t>- PA230-034</t>
  </si>
  <si>
    <t>- 562</t>
  </si>
  <si>
    <t>- 28/02/2023</t>
  </si>
  <si>
    <t>- Realizar un análisis de la ejecución del trámite relacionado con  la gestión de pagos, con el propósito de  encontrar duplicidades con la gestión contable y así poder optimizar su ejecución</t>
  </si>
  <si>
    <t>- Subdirector Financiero</t>
  </si>
  <si>
    <t>- PA230-013</t>
  </si>
  <si>
    <t>- 533</t>
  </si>
  <si>
    <t>- 30/04/2023</t>
  </si>
  <si>
    <t>- Realizar un análisis de la ejecución del trámite relacionado con  la gestión de pagos, con el propósito de  encontrar duplicidades con la gestión de pagos y así poder optimizar su ejecución</t>
  </si>
  <si>
    <t>- 534</t>
  </si>
  <si>
    <t>- PA230-014</t>
  </si>
  <si>
    <t>- 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 Realizar durante el Comité de Conciliación el estudio, evaluación y análisis de las conciliaciones, procesos y laudos arbitrales que fueron de conocimiento de dicho Comité.</t>
  </si>
  <si>
    <t>- Jefe de Oficina Jurídica
- Comité de Conciliación</t>
  </si>
  <si>
    <t>- 528
- 529</t>
  </si>
  <si>
    <t>- PA230-009</t>
  </si>
  <si>
    <t>- 1/03/2023
- 15/02/2023</t>
  </si>
  <si>
    <t>- 28/04/2023
- 31/12/2023</t>
  </si>
  <si>
    <t>- Sensibilizar a los servidores de la Dirección del Sistema Distrital de Servicio a la Ciudadanía sobre los valores de integridad y el Código Disciplinario Único.</t>
  </si>
  <si>
    <t>- Gestores de transparencia e integridad de la Dirección del Sistema Distrital de Servicio a la Ciudadana</t>
  </si>
  <si>
    <t>- PA230-010</t>
  </si>
  <si>
    <t>- 530</t>
  </si>
  <si>
    <t>- Sensibilizar a los servidores de la DDCS sobre los valores de integridad, con relación al servicio a la ciudadanía.</t>
  </si>
  <si>
    <t>- Gestor de integridad de la Dirección Distrital de Calidad del Servicio</t>
  </si>
  <si>
    <t>- PA230-012</t>
  </si>
  <si>
    <t>- 532</t>
  </si>
  <si>
    <t>- 31/10/2023</t>
  </si>
  <si>
    <t>- Profesionales responsables de riesgos de la ACDTIC y Gestor de integridad</t>
  </si>
  <si>
    <t>- PA230-015</t>
  </si>
  <si>
    <t>- 535</t>
  </si>
  <si>
    <t>- 1/04/2023</t>
  </si>
  <si>
    <t>- Director de Reparación Integral</t>
  </si>
  <si>
    <t>- PA230-023</t>
  </si>
  <si>
    <t>- 545</t>
  </si>
  <si>
    <t>- 31/03/2023</t>
  </si>
  <si>
    <t>- Desarrollar dos (2) jornadas de socializaciones y/o talleres con los enlaces contractuales de cada dependencia sobre la estructuración de estudios y documentos previos así como lo referido al análisis del sector y estudios de mercado en el proceso de contratación.</t>
  </si>
  <si>
    <t>- PA230-017</t>
  </si>
  <si>
    <t>- 537</t>
  </si>
  <si>
    <t>- Desarrollar dos (2) jornadas de socialización y/o talleres con los enlaces contractuales de cada dependencia acerca del cumplimiento a lo establecido en el Manual de Supervisión y el manejo de la plataforma SECOP 2 para la publicación de la información de ejecución contractual.</t>
  </si>
  <si>
    <t>- PA230-018</t>
  </si>
  <si>
    <t>- 30/06/2023</t>
  </si>
  <si>
    <t>- Programar y ejecutar socializaciones de las actividades más relevantes con respecto al correcto manejo de los inventarios según procedimientos internos.</t>
  </si>
  <si>
    <t>- PA230-024</t>
  </si>
  <si>
    <t>- Profesional Especializado</t>
  </si>
  <si>
    <t>- 546</t>
  </si>
  <si>
    <t>-Director de Contratación</t>
  </si>
  <si>
    <t>- 538</t>
  </si>
  <si>
    <t>- 525
- 526</t>
  </si>
  <si>
    <t>Componente</t>
  </si>
  <si>
    <t>Riesgo</t>
  </si>
  <si>
    <t>Cambio realizado</t>
  </si>
  <si>
    <t>Justificación del cambio</t>
  </si>
  <si>
    <t>PLAN DE ACCIÓN</t>
  </si>
  <si>
    <t>Fecha (control de cambios)</t>
  </si>
  <si>
    <t>Fecha inicio de corte plan de acción</t>
  </si>
  <si>
    <t>Fecha fin de corte plan de acción</t>
  </si>
  <si>
    <t>- Definir e implementar una estrategia de divulgación, en materia preventiva disciplinaria, dirigida a los funcionarios y colaboradores de la Secretaría General.
- Realizar informes cuatrimestrales sobre acciones preventivas y materialización de riesgos de corrupción, que contengan los riesgos de esta naturaleza susceptibles de materializarse o presentados, así como las denuncias de posibles actos de corrupción recibidas en el periodo.</t>
  </si>
  <si>
    <t>- 31/12/2023
- 30/11/2023</t>
  </si>
  <si>
    <t>- Actualizar el procedimiento 4233100-PR-382  "Manejo de la Caja Menor", respecto al  fortalecimiento de los puntos de control.</t>
  </si>
  <si>
    <t>- 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 Expedir la certificación de cumplimiento de requisitos mínimos con base en la información contenida en los soportes (certificaciones académicas o laborales) aportados por el aspirante en su hoja de vida o historia laboral.</t>
  </si>
  <si>
    <t>- Sensibilizar cuatrimestralmente al equipo de la Alta Consejería Distrital de TIC sobre los valores de integridad.</t>
  </si>
  <si>
    <t>1.Validar la caracterización inicial de los ciudadanos, verificando de manera automática que todos los campos obligatorios estén diligenciados, además, restringir caracteres especiales que pueden generar inconsistencias en la información.
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3. Verificar si los criterios de otorgar ayuda humanitaria se cumplen, arrojando el resultado de la evaluación con un no procede para el otorgamiento, generando el acta de evaluación con el resultado.
4. Generar la tasación de manera automática, validando la caracterización del sistema familiar, sus necesidades especiales y la cantidad de integrantes.</t>
  </si>
  <si>
    <t>Versión (fecha del mapa de riesgos institucional)</t>
  </si>
  <si>
    <t>- Actualizar el procedimiento Consulta de los Fondos Documentales Custodiados por el Archivo de Bogotá 2215100-PR-082 fortaleciendo las actividades para mitigar el riesgo.
- Actualizar el procedimiento Gestión de las solicitudes internas de documentos históricos 4213200-PR-375 fortaleciendo las actividades para mitigar el riesgo.</t>
  </si>
  <si>
    <t>María Camila Reyes</t>
  </si>
  <si>
    <t>María Yenifer Prada</t>
  </si>
  <si>
    <t>Establecimiento de controles
Valoración del riesgo</t>
  </si>
  <si>
    <t>Se retira el control detectivo Id 841 número 5, teniendo en cuenta que está duplicado con el control Id 840.
Cambia el valor de la probabilidad a 3.024%, ubicando el riesgo en el mismo cuadrante y zona alta.</t>
  </si>
  <si>
    <t>El proceso estima que el riesgo continúa en una zona alta, debido a que los controles establecidos son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</si>
  <si>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Reportar el presunto hecho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al operador disciplinario, y a la Oficina Asesora de Planeación en el informe de monitoreo en caso que tenga fallo.
- Adelantar las actuaciones disciplinarias pertinentes en contra del funcionario que dio lugar a la configuración de la prescripción y/o caducidad.
- Reasignar el expediente disciplinario a otro profesional de la Oficina de Control Disciplinario Interno, Oficina Jurídica o Despacho de la Secretaría General, según corresponda, con el fin de tramitar las actuaciones derivadas de la declaratoria de prescripción y/o caducidad.
- Actualizar el riesgo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t>
  </si>
  <si>
    <t>- Oficina de Control Disciplinario Interno, Oficina Jurídica y Despacho de la Secretaría General.
- Jefe Oficina de Control Disciplinario Interno.
- Jefe de la Oficina de Control Disciplinario Interno, Jefe de la Oficina Jurídica y/o Despacho de la Secretaría General.
- Oficina de Control Disciplinario Interno, Oficina Jurídica y Despacho de la Secretaría General.</t>
  </si>
  <si>
    <t>- Notificación realizada del presunto hecho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al operador disciplinario, y reporte de monitoreo a la Oficina Asesora de Planeación en caso que el riesgo tenga fallo definitivo.
- Investigación disciplinaria en contra del funcionario que dio lugar a la configuración de la prescripción y/o caducidad.
- Acta de reparto reasignando el expediente disciplinario a otro profesional, autos y comunicaciones de las actuaciones derivadas de la declaratoria de prescripción y/o caducidad.
- Riesgo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actualizado.</t>
  </si>
  <si>
    <t>Se retiran los controles asociados al procedimiento Proceso Disciplinario Verbal 2210113-PR-008, ya que fue eliminado.
Se ajusta la probabilidad a 0,622%).</t>
  </si>
  <si>
    <t>Establecimiento de controles
Valoración del riesgo</t>
  </si>
  <si>
    <t>Inicio con la recepción, registro y revisión de la queja disciplinaria, informe de servidor público u otro medio que amerite credibilidad, y con la elaboración de la estrategia preventiva, continua con el desarrollo de las etapas procesales pertinentes consagradas en la norma vigente en materia disciplinaria, y la ejecución de las acciones preventivas, termina con la decisión disciplinaria que corresponda, el archivo físico del expediente en el archivo de gestión, y seguimiento a la implementación de la estrategia preventiva.</t>
  </si>
  <si>
    <t>Jefe Oficina de Control Disciplinario Interno y Jefe Oficina Jurídica</t>
  </si>
  <si>
    <t>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t>
  </si>
  <si>
    <t>Oficina de Control Disciplinario Interno, Oficina Jurídica y Despacho de la Secretaría General.</t>
  </si>
  <si>
    <t xml:space="preserve">- Alta rotación de personal generando retrasos en la curva de aprendizaje.
- Dificultades en la transferencia de conocimiento entre los servidores que se vinculan y retiran de la entidad.
- Presentarse una situación de conflicto de interés y no manifestarlo.
</t>
  </si>
  <si>
    <t xml:space="preserve">- Configuración y decreto de la prescripción y/o caducidad de la acción disciplinaria.
- Daño a la imagen reputacional por impunidad disciplinaria.
- Investigación disciplinaria por parte de un ente de control que corresponda por eventual impunidad disciplinaria.
</t>
  </si>
  <si>
    <r>
      <t xml:space="preserve">Los controles se encuentran anonimizados, por lo cual el detalle podrá ser solicitado al correo electrónico de la Oficina Asesora de Planeación:
</t>
    </r>
    <r>
      <rPr>
        <b/>
        <sz val="15"/>
        <color theme="4" tint="-0.249977111117893"/>
        <rFont val="Arial Narrow"/>
        <family val="2"/>
      </rPr>
      <t>oapsecgeneral@alcaldiabogota.gov.co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</si>
</sst>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240A]d&quot; de &quot;mmmm&quot; de &quot;yyyy;@"/>
    <numFmt numFmtId="166" formatCode="0.0%"/>
  </numFmts>
  <fonts count="25" x14ac:knownFonts="1">
    <font>
      <sz val="11"/>
      <color theme="1"/>
      <name val="Calibri"/>
      <family val="2"/>
      <scheme val="minor"/>
    </font>
    <font>
      <b/>
      <sz val="11"/>
      <color theme="1"/>
      <name val="Calibri"/>
      <family val="2"/>
      <scheme val="minor"/>
    </font>
    <font>
      <sz val="10"/>
      <color theme="1"/>
      <name val="Arial Narrow"/>
      <family val="2"/>
    </font>
    <font>
      <b/>
      <sz val="10"/>
      <name val="Arial Narrow"/>
      <family val="2"/>
    </font>
    <font>
      <sz val="10"/>
      <name val="Arial"/>
      <family val="2"/>
    </font>
    <font>
      <sz val="10"/>
      <color theme="1"/>
      <name val="Arial"/>
      <family val="2"/>
    </font>
    <font>
      <b/>
      <sz val="10"/>
      <color theme="1"/>
      <name val="Arial"/>
      <family val="2"/>
    </font>
    <font>
      <sz val="10"/>
      <color theme="1"/>
      <name val="Calibri"/>
      <family val="2"/>
      <scheme val="minor"/>
    </font>
    <font>
      <sz val="11"/>
      <name val="Calibri"/>
      <family val="2"/>
      <scheme val="minor"/>
    </font>
    <font>
      <sz val="10"/>
      <name val="Calibri"/>
      <family val="2"/>
      <scheme val="minor"/>
    </font>
    <font>
      <sz val="10"/>
      <name val="Arial Narrow"/>
      <family val="2"/>
    </font>
    <font>
      <u/>
      <sz val="11"/>
      <color theme="10"/>
      <name val="Calibri"/>
      <family val="2"/>
      <scheme val="minor"/>
    </font>
    <font>
      <b/>
      <sz val="10"/>
      <color theme="1"/>
      <name val="Calibri"/>
      <family val="2"/>
      <scheme val="minor"/>
    </font>
    <font>
      <b/>
      <sz val="10"/>
      <color theme="0"/>
      <name val="Arial Narrow"/>
      <family val="2"/>
    </font>
    <font>
      <sz val="11"/>
      <color theme="1"/>
      <name val="Calibri"/>
      <family val="2"/>
      <scheme val="minor"/>
    </font>
    <font>
      <b/>
      <sz val="11"/>
      <color theme="0"/>
      <name val="Calibri"/>
      <family val="2"/>
      <scheme val="minor"/>
    </font>
    <font>
      <sz val="14"/>
      <color theme="1"/>
      <name val="Calibri"/>
      <family val="2"/>
      <scheme val="minor"/>
    </font>
    <font>
      <sz val="20"/>
      <color theme="1"/>
      <name val="Calibri"/>
      <family val="2"/>
      <scheme val="minor"/>
    </font>
    <font>
      <b/>
      <sz val="20"/>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color theme="0"/>
      <name val="Arial Narrow"/>
      <family val="2"/>
    </font>
    <font>
      <b/>
      <sz val="15"/>
      <color theme="1"/>
      <name val="Arial Narrow"/>
      <family val="2"/>
    </font>
    <font>
      <b/>
      <sz val="15"/>
      <color theme="4" tint="-0.249977111117893"/>
      <name val="Arial Narrow"/>
      <family val="2"/>
    </font>
  </fonts>
  <fills count="2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indexed="1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rgb="FF912B3C"/>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3" tint="-0.249977111117893"/>
        <bgColor indexed="64"/>
      </patternFill>
    </fill>
  </fills>
  <borders count="32">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auto="1"/>
      </left>
      <right style="medium">
        <color auto="1"/>
      </right>
      <top style="thin">
        <color auto="1"/>
      </top>
      <bottom style="thin">
        <color auto="1"/>
      </bottom>
      <diagonal/>
    </border>
    <border>
      <left style="thin">
        <color indexed="64"/>
      </left>
      <right/>
      <top style="dashed">
        <color auto="1"/>
      </top>
      <bottom style="dashed">
        <color auto="1"/>
      </bottom>
      <diagonal/>
    </border>
    <border>
      <left style="thin">
        <color indexed="64"/>
      </left>
      <right style="thin">
        <color indexed="64"/>
      </right>
      <top style="dashed">
        <color indexed="64"/>
      </top>
      <bottom style="dashed">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1" fillId="0" borderId="0" applyNumberFormat="0" applyFill="0" applyBorder="0" applyAlignment="0" applyProtection="0"/>
    <xf numFmtId="0" fontId="4" fillId="0" borderId="0"/>
    <xf numFmtId="9" fontId="14" fillId="0" borderId="0" applyFont="0" applyFill="0" applyBorder="0" applyAlignment="0" applyProtection="0"/>
  </cellStyleXfs>
  <cellXfs count="255">
    <xf numFmtId="0" fontId="0" fillId="0" borderId="0" xfId="0"/>
    <xf numFmtId="0" fontId="0" fillId="0" borderId="0" xfId="0" applyAlignment="1" applyProtection="1">
      <alignment horizontal="justify" vertical="center" wrapText="1"/>
      <protection hidden="1"/>
    </xf>
    <xf numFmtId="0" fontId="2" fillId="0" borderId="0" xfId="0" applyFont="1" applyAlignment="1" applyProtection="1">
      <alignment wrapText="1"/>
      <protection hidden="1"/>
    </xf>
    <xf numFmtId="0" fontId="2" fillId="0" borderId="11" xfId="0" applyFont="1" applyBorder="1" applyAlignment="1" applyProtection="1">
      <alignment wrapText="1"/>
      <protection hidden="1"/>
    </xf>
    <xf numFmtId="0" fontId="1" fillId="3" borderId="4" xfId="0" applyFont="1" applyFill="1" applyBorder="1" applyAlignment="1" applyProtection="1">
      <alignment horizontal="justify" vertical="center" wrapText="1"/>
      <protection hidden="1"/>
    </xf>
    <xf numFmtId="0" fontId="1" fillId="4" borderId="4" xfId="0" applyFont="1" applyFill="1" applyBorder="1" applyAlignment="1" applyProtection="1">
      <alignment horizontal="justify" vertical="center" wrapText="1"/>
      <protection hidden="1"/>
    </xf>
    <xf numFmtId="0" fontId="1" fillId="6" borderId="4" xfId="0" applyFont="1" applyFill="1" applyBorder="1" applyAlignment="1" applyProtection="1">
      <alignment horizontal="justify" vertical="center" wrapText="1"/>
      <protection hidden="1"/>
    </xf>
    <xf numFmtId="0" fontId="6" fillId="6" borderId="4" xfId="0" applyFont="1" applyFill="1" applyBorder="1" applyAlignment="1" applyProtection="1">
      <alignment horizontal="justify" vertical="center" wrapText="1"/>
      <protection hidden="1"/>
    </xf>
    <xf numFmtId="0" fontId="1" fillId="9" borderId="4" xfId="0" applyFont="1" applyFill="1" applyBorder="1" applyAlignment="1" applyProtection="1">
      <alignment horizontal="justify" vertical="center" wrapText="1"/>
      <protection hidden="1"/>
    </xf>
    <xf numFmtId="0" fontId="6" fillId="2" borderId="4" xfId="0" applyFont="1" applyFill="1" applyBorder="1" applyAlignment="1" applyProtection="1">
      <alignment horizontal="justify" vertical="center" wrapText="1"/>
      <protection hidden="1"/>
    </xf>
    <xf numFmtId="0" fontId="1" fillId="5" borderId="4" xfId="0" applyFont="1" applyFill="1" applyBorder="1" applyAlignment="1" applyProtection="1">
      <alignment horizontal="justify" vertical="center" wrapText="1"/>
      <protection hidden="1"/>
    </xf>
    <xf numFmtId="0" fontId="6" fillId="8" borderId="4" xfId="0" applyFont="1" applyFill="1" applyBorder="1" applyAlignment="1" applyProtection="1">
      <alignment horizontal="justify" vertical="center" wrapText="1"/>
      <protection hidden="1"/>
    </xf>
    <xf numFmtId="0" fontId="6" fillId="11" borderId="4" xfId="0" applyFont="1" applyFill="1" applyBorder="1" applyAlignment="1" applyProtection="1">
      <alignment horizontal="justify" vertical="center" wrapText="1"/>
      <protection hidden="1"/>
    </xf>
    <xf numFmtId="0" fontId="1" fillId="9" borderId="13" xfId="0" applyFont="1" applyFill="1" applyBorder="1" applyAlignment="1" applyProtection="1">
      <alignment horizontal="justify" vertical="center" wrapText="1"/>
      <protection hidden="1"/>
    </xf>
    <xf numFmtId="0" fontId="12" fillId="10" borderId="4" xfId="0" applyFont="1" applyFill="1" applyBorder="1" applyAlignment="1" applyProtection="1">
      <alignment horizontal="justify" vertical="center" wrapText="1"/>
      <protection hidden="1"/>
    </xf>
    <xf numFmtId="0" fontId="12" fillId="9" borderId="4" xfId="0" applyFont="1" applyFill="1" applyBorder="1" applyAlignment="1" applyProtection="1">
      <alignment horizontal="justify" vertical="center" wrapText="1"/>
      <protection hidden="1"/>
    </xf>
    <xf numFmtId="0" fontId="4" fillId="5" borderId="13" xfId="0" applyFont="1" applyFill="1" applyBorder="1" applyAlignment="1" applyProtection="1">
      <alignment horizontal="justify" vertical="center" wrapText="1"/>
      <protection hidden="1"/>
    </xf>
    <xf numFmtId="0" fontId="4" fillId="5" borderId="4" xfId="0" applyFont="1" applyFill="1" applyBorder="1" applyAlignment="1" applyProtection="1">
      <alignment horizontal="justify" vertical="center" wrapText="1"/>
      <protection hidden="1"/>
    </xf>
    <xf numFmtId="0" fontId="0" fillId="5" borderId="4" xfId="0" applyFill="1" applyBorder="1" applyAlignment="1" applyProtection="1">
      <alignment horizontal="justify" vertical="center" wrapText="1"/>
      <protection hidden="1"/>
    </xf>
    <xf numFmtId="0" fontId="8" fillId="5" borderId="4" xfId="0" applyFont="1" applyFill="1" applyBorder="1" applyAlignment="1" applyProtection="1">
      <alignment horizontal="justify" vertical="center" wrapText="1"/>
      <protection hidden="1"/>
    </xf>
    <xf numFmtId="0" fontId="4" fillId="5" borderId="14" xfId="0" applyFont="1" applyFill="1" applyBorder="1" applyAlignment="1" applyProtection="1">
      <alignment horizontal="justify" vertical="center" wrapText="1"/>
      <protection hidden="1"/>
    </xf>
    <xf numFmtId="0" fontId="5" fillId="5" borderId="14" xfId="0" applyFont="1" applyFill="1" applyBorder="1" applyAlignment="1" applyProtection="1">
      <alignment horizontal="justify" vertical="center" wrapText="1"/>
      <protection hidden="1"/>
    </xf>
    <xf numFmtId="0" fontId="7" fillId="5" borderId="4" xfId="0" applyFont="1" applyFill="1" applyBorder="1" applyAlignment="1" applyProtection="1">
      <alignment horizontal="justify" vertical="center" wrapText="1"/>
      <protection hidden="1"/>
    </xf>
    <xf numFmtId="0" fontId="7" fillId="5" borderId="13" xfId="0" applyFont="1" applyFill="1" applyBorder="1" applyAlignment="1" applyProtection="1">
      <alignment horizontal="justify" vertical="center" wrapText="1"/>
      <protection hidden="1"/>
    </xf>
    <xf numFmtId="0" fontId="8" fillId="5" borderId="13" xfId="0" quotePrefix="1" applyFont="1" applyFill="1" applyBorder="1" applyAlignment="1" applyProtection="1">
      <alignment horizontal="justify" vertical="center" wrapText="1"/>
      <protection hidden="1"/>
    </xf>
    <xf numFmtId="0" fontId="9" fillId="5" borderId="13" xfId="0" applyFont="1" applyFill="1" applyBorder="1" applyAlignment="1" applyProtection="1">
      <alignment horizontal="justify" vertical="center" wrapText="1"/>
      <protection hidden="1"/>
    </xf>
    <xf numFmtId="0" fontId="9" fillId="5" borderId="4" xfId="0" applyFont="1" applyFill="1" applyBorder="1" applyAlignment="1" applyProtection="1">
      <alignment horizontal="justify" vertical="center" wrapText="1"/>
      <protection hidden="1"/>
    </xf>
    <xf numFmtId="0" fontId="4" fillId="12" borderId="4" xfId="0" applyFont="1" applyFill="1" applyBorder="1" applyAlignment="1" applyProtection="1">
      <alignment horizontal="justify" vertical="center" wrapText="1"/>
      <protection hidden="1"/>
    </xf>
    <xf numFmtId="0" fontId="0" fillId="5" borderId="13" xfId="0" applyFill="1" applyBorder="1" applyAlignment="1" applyProtection="1">
      <alignment horizontal="justify" vertical="center" wrapText="1"/>
      <protection hidden="1"/>
    </xf>
    <xf numFmtId="0" fontId="7" fillId="14" borderId="4" xfId="0" applyFont="1" applyFill="1" applyBorder="1" applyAlignment="1" applyProtection="1">
      <alignment horizontal="justify" vertical="center" wrapText="1"/>
      <protection hidden="1"/>
    </xf>
    <xf numFmtId="0" fontId="8" fillId="5" borderId="13" xfId="0" applyFont="1" applyFill="1" applyBorder="1" applyAlignment="1" applyProtection="1">
      <alignment horizontal="justify" vertical="center" wrapText="1"/>
      <protection hidden="1"/>
    </xf>
    <xf numFmtId="0" fontId="4" fillId="13" borderId="4" xfId="0" applyFont="1" applyFill="1" applyBorder="1" applyAlignment="1" applyProtection="1">
      <alignment horizontal="justify" vertical="center" wrapText="1"/>
      <protection hidden="1"/>
    </xf>
    <xf numFmtId="0" fontId="7" fillId="7" borderId="4" xfId="0" applyFont="1" applyFill="1" applyBorder="1" applyAlignment="1" applyProtection="1">
      <alignment horizontal="justify" vertical="center" wrapText="1"/>
      <protection hidden="1"/>
    </xf>
    <xf numFmtId="0" fontId="4" fillId="0" borderId="5" xfId="0" applyFont="1" applyBorder="1" applyAlignment="1" applyProtection="1">
      <alignment horizontal="justify" vertical="center" wrapText="1"/>
      <protection hidden="1"/>
    </xf>
    <xf numFmtId="0" fontId="0" fillId="5" borderId="14" xfId="0" applyFill="1" applyBorder="1" applyAlignment="1" applyProtection="1">
      <alignment horizontal="justify" vertical="center" wrapText="1"/>
      <protection hidden="1"/>
    </xf>
    <xf numFmtId="0" fontId="4" fillId="15" borderId="4" xfId="0" applyFont="1" applyFill="1" applyBorder="1" applyAlignment="1" applyProtection="1">
      <alignment horizontal="justify" vertical="center" wrapText="1"/>
      <protection hidden="1"/>
    </xf>
    <xf numFmtId="0" fontId="7" fillId="12" borderId="4" xfId="0" applyFont="1" applyFill="1" applyBorder="1" applyAlignment="1" applyProtection="1">
      <alignment horizontal="justify" vertical="center" wrapText="1"/>
      <protection hidden="1"/>
    </xf>
    <xf numFmtId="0" fontId="4" fillId="0" borderId="0" xfId="0" applyFont="1" applyAlignment="1" applyProtection="1">
      <alignment horizontal="justify" vertical="center" wrapText="1"/>
      <protection hidden="1"/>
    </xf>
    <xf numFmtId="0" fontId="4" fillId="14" borderId="4" xfId="0" applyFont="1" applyFill="1" applyBorder="1" applyAlignment="1" applyProtection="1">
      <alignment horizontal="justify" vertical="center" wrapText="1"/>
      <protection hidden="1"/>
    </xf>
    <xf numFmtId="0" fontId="7" fillId="0" borderId="6" xfId="0" applyFont="1" applyBorder="1" applyAlignment="1" applyProtection="1">
      <alignment horizontal="justify" vertical="center" wrapText="1"/>
      <protection hidden="1"/>
    </xf>
    <xf numFmtId="0" fontId="0" fillId="5" borderId="4" xfId="0" quotePrefix="1" applyFill="1" applyBorder="1" applyAlignment="1" applyProtection="1">
      <alignment horizontal="justify" vertical="center" wrapText="1"/>
      <protection hidden="1"/>
    </xf>
    <xf numFmtId="0" fontId="7" fillId="0" borderId="16" xfId="0" applyFont="1" applyBorder="1" applyAlignment="1" applyProtection="1">
      <alignment horizontal="justify" vertical="center" wrapText="1"/>
      <protection hidden="1"/>
    </xf>
    <xf numFmtId="0" fontId="8" fillId="5" borderId="4" xfId="0" quotePrefix="1" applyFont="1" applyFill="1" applyBorder="1" applyAlignment="1" applyProtection="1">
      <alignment horizontal="justify" vertical="center" wrapText="1"/>
      <protection hidden="1"/>
    </xf>
    <xf numFmtId="0" fontId="7" fillId="0" borderId="0" xfId="0" applyFont="1" applyAlignment="1" applyProtection="1">
      <alignment horizontal="justify" vertical="center" wrapText="1"/>
      <protection hidden="1"/>
    </xf>
    <xf numFmtId="0" fontId="2" fillId="0" borderId="3" xfId="0" applyFont="1" applyBorder="1" applyAlignment="1" applyProtection="1">
      <alignment wrapText="1"/>
      <protection hidden="1"/>
    </xf>
    <xf numFmtId="0" fontId="13" fillId="22" borderId="4" xfId="0" applyFont="1" applyFill="1" applyBorder="1" applyAlignment="1" applyProtection="1">
      <alignment horizontal="center" vertical="center" wrapText="1"/>
      <protection hidden="1"/>
    </xf>
    <xf numFmtId="0" fontId="1" fillId="16" borderId="4" xfId="0" applyFont="1" applyFill="1" applyBorder="1" applyAlignment="1" applyProtection="1">
      <alignment horizontal="justify" vertical="center" wrapText="1"/>
      <protection hidden="1"/>
    </xf>
    <xf numFmtId="0" fontId="0" fillId="0" borderId="4" xfId="0" applyBorder="1" applyAlignment="1" applyProtection="1">
      <alignment horizontal="justify" vertical="center" wrapText="1"/>
      <protection hidden="1"/>
    </xf>
    <xf numFmtId="0" fontId="13" fillId="25" borderId="4" xfId="0" applyFont="1" applyFill="1" applyBorder="1" applyAlignment="1" applyProtection="1">
      <alignment horizontal="center" vertical="center" wrapText="1"/>
      <protection hidden="1"/>
    </xf>
    <xf numFmtId="0" fontId="13" fillId="25" borderId="4" xfId="0" applyFont="1" applyFill="1" applyBorder="1" applyAlignment="1" applyProtection="1">
      <alignment horizontal="center" vertical="center" textRotation="90" wrapText="1"/>
      <protection hidden="1"/>
    </xf>
    <xf numFmtId="0" fontId="2" fillId="0" borderId="3" xfId="0" applyFont="1" applyBorder="1" applyAlignment="1" applyProtection="1">
      <alignment vertical="center" wrapText="1"/>
      <protection hidden="1"/>
    </xf>
    <xf numFmtId="0" fontId="2" fillId="0" borderId="4" xfId="0" applyFont="1" applyBorder="1" applyAlignment="1" applyProtection="1">
      <alignment horizontal="justify" vertical="center" wrapText="1"/>
      <protection hidden="1"/>
    </xf>
    <xf numFmtId="0" fontId="13" fillId="25" borderId="18" xfId="0" applyFont="1" applyFill="1" applyBorder="1" applyAlignment="1" applyProtection="1">
      <alignment horizontal="center" vertical="center" textRotation="90" wrapText="1"/>
      <protection hidden="1"/>
    </xf>
    <xf numFmtId="0" fontId="13" fillId="22" borderId="18" xfId="0" applyFont="1" applyFill="1" applyBorder="1" applyAlignment="1" applyProtection="1">
      <alignment horizontal="center" vertical="center" wrapText="1"/>
      <protection hidden="1"/>
    </xf>
    <xf numFmtId="0" fontId="13" fillId="25" borderId="18" xfId="0" applyFont="1" applyFill="1" applyBorder="1" applyAlignment="1" applyProtection="1">
      <alignment horizontal="center" vertical="center" wrapText="1"/>
      <protection hidden="1"/>
    </xf>
    <xf numFmtId="0" fontId="13" fillId="17" borderId="17" xfId="0" applyFont="1" applyFill="1" applyBorder="1" applyAlignment="1" applyProtection="1">
      <alignment horizontal="center" vertical="center" wrapText="1"/>
      <protection hidden="1"/>
    </xf>
    <xf numFmtId="164" fontId="0" fillId="0" borderId="4" xfId="0" applyNumberFormat="1" applyBorder="1" applyAlignment="1" applyProtection="1">
      <alignment horizontal="justify" vertical="center" wrapText="1"/>
      <protection hidden="1"/>
    </xf>
    <xf numFmtId="164" fontId="0" fillId="0" borderId="6" xfId="0" applyNumberFormat="1" applyBorder="1" applyAlignment="1" applyProtection="1">
      <alignment horizontal="justify" vertical="center" wrapText="1"/>
      <protection hidden="1"/>
    </xf>
    <xf numFmtId="164" fontId="0" fillId="0" borderId="11" xfId="0" applyNumberFormat="1" applyBorder="1" applyAlignment="1" applyProtection="1">
      <alignment horizontal="justify" vertical="center" wrapText="1"/>
      <protection hidden="1"/>
    </xf>
    <xf numFmtId="0" fontId="0" fillId="0" borderId="11" xfId="0" applyBorder="1" applyAlignment="1" applyProtection="1">
      <alignment horizontal="justify" vertical="center" wrapText="1"/>
      <protection hidden="1"/>
    </xf>
    <xf numFmtId="0" fontId="13" fillId="25" borderId="14" xfId="0" applyFont="1" applyFill="1" applyBorder="1" applyAlignment="1" applyProtection="1">
      <alignment horizontal="center" vertical="center" wrapText="1"/>
      <protection hidden="1"/>
    </xf>
    <xf numFmtId="0" fontId="13" fillId="22" borderId="23" xfId="0" applyFont="1" applyFill="1" applyBorder="1" applyAlignment="1" applyProtection="1">
      <alignment horizontal="center" vertical="center" wrapText="1"/>
      <protection hidden="1"/>
    </xf>
    <xf numFmtId="0" fontId="13" fillId="25" borderId="22" xfId="0" applyFont="1" applyFill="1" applyBorder="1" applyAlignment="1" applyProtection="1">
      <alignment horizontal="center" vertical="center" wrapText="1"/>
      <protection hidden="1"/>
    </xf>
    <xf numFmtId="0" fontId="13" fillId="25" borderId="20" xfId="0" applyFont="1" applyFill="1" applyBorder="1" applyAlignment="1" applyProtection="1">
      <alignment horizontal="center" vertical="center" wrapText="1"/>
      <protection hidden="1"/>
    </xf>
    <xf numFmtId="0" fontId="13" fillId="22" borderId="13" xfId="0" applyFont="1" applyFill="1" applyBorder="1" applyAlignment="1" applyProtection="1">
      <alignment horizontal="center" vertical="center" wrapText="1"/>
      <protection hidden="1"/>
    </xf>
    <xf numFmtId="0" fontId="1" fillId="7" borderId="0" xfId="0" applyFont="1" applyFill="1"/>
    <xf numFmtId="0" fontId="2" fillId="0" borderId="4" xfId="0" applyFont="1" applyBorder="1" applyAlignment="1" applyProtection="1">
      <alignment horizontal="center" vertical="center" wrapText="1"/>
      <protection hidden="1"/>
    </xf>
    <xf numFmtId="0" fontId="0" fillId="0" borderId="0" xfId="0" applyAlignment="1" applyProtection="1">
      <alignment wrapText="1"/>
      <protection hidden="1"/>
    </xf>
    <xf numFmtId="0" fontId="0" fillId="0" borderId="0" xfId="0" applyProtection="1">
      <protection hidden="1"/>
    </xf>
    <xf numFmtId="0" fontId="1" fillId="0" borderId="0" xfId="0" applyFont="1" applyAlignment="1" applyProtection="1">
      <alignment horizontal="center" vertical="center"/>
      <protection hidden="1"/>
    </xf>
    <xf numFmtId="0" fontId="0" fillId="0" borderId="11" xfId="0" applyBorder="1" applyProtection="1">
      <protection hidden="1"/>
    </xf>
    <xf numFmtId="0" fontId="0" fillId="2" borderId="0" xfId="0" applyFill="1" applyProtection="1">
      <protection hidden="1"/>
    </xf>
    <xf numFmtId="0" fontId="15" fillId="27" borderId="0" xfId="0" applyFont="1" applyFill="1" applyAlignment="1" applyProtection="1">
      <alignment horizontal="center" vertical="center"/>
      <protection hidden="1"/>
    </xf>
    <xf numFmtId="0" fontId="18" fillId="13" borderId="0" xfId="0" applyFont="1" applyFill="1" applyAlignment="1" applyProtection="1">
      <alignment horizontal="center" vertical="center"/>
      <protection hidden="1"/>
    </xf>
    <xf numFmtId="0" fontId="17" fillId="0" borderId="0" xfId="0" applyFont="1" applyAlignment="1" applyProtection="1">
      <alignment horizontal="center" vertical="center"/>
      <protection hidden="1"/>
    </xf>
    <xf numFmtId="0" fontId="18" fillId="12" borderId="0" xfId="0" applyFont="1" applyFill="1" applyAlignment="1" applyProtection="1">
      <alignment horizontal="center" vertical="center"/>
      <protection hidden="1"/>
    </xf>
    <xf numFmtId="0" fontId="17" fillId="2" borderId="0" xfId="0" applyFont="1" applyFill="1" applyAlignment="1" applyProtection="1">
      <alignment horizontal="center" vertical="center"/>
      <protection hidden="1"/>
    </xf>
    <xf numFmtId="0" fontId="18" fillId="7" borderId="0" xfId="0" applyFont="1" applyFill="1" applyAlignment="1" applyProtection="1">
      <alignment horizontal="center" vertical="center"/>
      <protection hidden="1"/>
    </xf>
    <xf numFmtId="0" fontId="7" fillId="0" borderId="0" xfId="0" applyFont="1" applyProtection="1">
      <protection hidden="1"/>
    </xf>
    <xf numFmtId="0" fontId="0" fillId="2" borderId="0" xfId="0" applyFill="1" applyAlignment="1" applyProtection="1">
      <alignment horizontal="center" vertical="center"/>
      <protection hidden="1"/>
    </xf>
    <xf numFmtId="0" fontId="0" fillId="0" borderId="0" xfId="0"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0" fillId="0" borderId="12" xfId="0" applyBorder="1" applyProtection="1">
      <protection hidden="1"/>
    </xf>
    <xf numFmtId="0" fontId="18" fillId="0" borderId="0" xfId="0" applyFont="1" applyAlignment="1" applyProtection="1">
      <alignment horizontal="center" vertical="center"/>
      <protection hidden="1"/>
    </xf>
    <xf numFmtId="0" fontId="18" fillId="2" borderId="0" xfId="0" applyFont="1" applyFill="1" applyAlignment="1" applyProtection="1">
      <alignment horizontal="center" vertical="center"/>
      <protection hidden="1"/>
    </xf>
    <xf numFmtId="0" fontId="16" fillId="0" borderId="0" xfId="0" applyFont="1" applyProtection="1">
      <protection hidden="1"/>
    </xf>
    <xf numFmtId="0" fontId="19" fillId="7" borderId="0" xfId="0" applyFont="1" applyFill="1" applyAlignment="1" applyProtection="1">
      <alignment horizontal="center" vertical="center"/>
      <protection hidden="1"/>
    </xf>
    <xf numFmtId="0" fontId="19" fillId="13" borderId="0" xfId="0" applyFont="1" applyFill="1" applyAlignment="1" applyProtection="1">
      <alignment horizontal="center" vertical="center"/>
      <protection hidden="1"/>
    </xf>
    <xf numFmtId="0" fontId="19" fillId="12" borderId="0" xfId="0" applyFont="1" applyFill="1" applyAlignment="1" applyProtection="1">
      <alignment horizontal="center" vertical="center"/>
      <protection hidden="1"/>
    </xf>
    <xf numFmtId="0" fontId="0" fillId="0" borderId="8" xfId="0" applyBorder="1" applyProtection="1">
      <protection hidden="1"/>
    </xf>
    <xf numFmtId="0" fontId="0" fillId="0" borderId="9" xfId="0" applyBorder="1" applyProtection="1">
      <protection hidden="1"/>
    </xf>
    <xf numFmtId="0" fontId="0" fillId="0" borderId="10" xfId="0" applyBorder="1" applyProtection="1">
      <protection hidden="1"/>
    </xf>
    <xf numFmtId="0" fontId="1" fillId="0" borderId="11" xfId="0" applyFont="1" applyBorder="1" applyAlignment="1" applyProtection="1">
      <alignment vertical="center"/>
      <protection hidden="1"/>
    </xf>
    <xf numFmtId="0" fontId="0" fillId="0" borderId="0" xfId="0" pivotButton="1" applyProtection="1">
      <protection hidden="1"/>
    </xf>
    <xf numFmtId="0" fontId="0" fillId="0" borderId="0" xfId="0" applyAlignment="1">
      <alignment horizontal="center" vertical="center"/>
    </xf>
    <xf numFmtId="0" fontId="0" fillId="0" borderId="5" xfId="0" applyBorder="1" applyAlignment="1">
      <alignment horizontal="center" vertical="center"/>
    </xf>
    <xf numFmtId="0" fontId="1" fillId="0" borderId="15" xfId="0" applyFont="1" applyBorder="1" applyAlignment="1" applyProtection="1">
      <alignment horizontal="center" vertical="center"/>
      <protection hidden="1"/>
    </xf>
    <xf numFmtId="0" fontId="20" fillId="0" borderId="0" xfId="0" applyFont="1" applyProtection="1">
      <protection hidden="1"/>
    </xf>
    <xf numFmtId="0" fontId="21" fillId="0" borderId="0" xfId="0" applyFont="1" applyProtection="1">
      <protection hidden="1"/>
    </xf>
    <xf numFmtId="0" fontId="21" fillId="0" borderId="0" xfId="0" applyFont="1" applyAlignment="1" applyProtection="1">
      <alignment vertical="center"/>
      <protection hidden="1"/>
    </xf>
    <xf numFmtId="0" fontId="13" fillId="17" borderId="0" xfId="0" applyFont="1" applyFill="1" applyAlignment="1" applyProtection="1">
      <alignment vertical="center" wrapText="1"/>
      <protection hidden="1"/>
    </xf>
    <xf numFmtId="0" fontId="13" fillId="17" borderId="3" xfId="0" applyFont="1" applyFill="1" applyBorder="1" applyAlignment="1" applyProtection="1">
      <alignment vertical="center" wrapText="1"/>
      <protection hidden="1"/>
    </xf>
    <xf numFmtId="0" fontId="2" fillId="0" borderId="21" xfId="0" applyFont="1" applyBorder="1" applyAlignment="1" applyProtection="1">
      <alignment wrapText="1"/>
      <protection hidden="1"/>
    </xf>
    <xf numFmtId="0" fontId="1" fillId="0" borderId="15" xfId="0" applyFont="1" applyBorder="1" applyAlignment="1" applyProtection="1">
      <alignment wrapText="1"/>
      <protection hidden="1"/>
    </xf>
    <xf numFmtId="0" fontId="13" fillId="25" borderId="17" xfId="0" applyFont="1" applyFill="1" applyBorder="1" applyAlignment="1" applyProtection="1">
      <alignment horizontal="center" vertical="center" wrapText="1"/>
      <protection hidden="1"/>
    </xf>
    <xf numFmtId="0" fontId="1" fillId="0" borderId="15" xfId="0" applyFont="1" applyBorder="1" applyProtection="1">
      <protection hidden="1"/>
    </xf>
    <xf numFmtId="0" fontId="1" fillId="0" borderId="9" xfId="0" applyFont="1" applyBorder="1" applyAlignment="1" applyProtection="1">
      <alignment horizontal="center" vertical="center"/>
      <protection hidden="1"/>
    </xf>
    <xf numFmtId="0" fontId="0" fillId="0" borderId="0" xfId="0" applyAlignment="1" applyProtection="1">
      <alignment vertical="center"/>
      <protection hidden="1"/>
    </xf>
    <xf numFmtId="10" fontId="0" fillId="0" borderId="0" xfId="3" applyNumberFormat="1" applyFont="1" applyFill="1" applyAlignment="1" applyProtection="1">
      <alignment horizontal="center" vertical="center"/>
      <protection hidden="1"/>
    </xf>
    <xf numFmtId="10" fontId="1" fillId="0" borderId="15" xfId="0" applyNumberFormat="1" applyFont="1" applyBorder="1" applyAlignment="1" applyProtection="1">
      <alignment horizontal="center" vertical="center"/>
      <protection hidden="1"/>
    </xf>
    <xf numFmtId="165" fontId="2" fillId="2" borderId="4" xfId="0" applyNumberFormat="1" applyFont="1" applyFill="1" applyBorder="1" applyAlignment="1" applyProtection="1">
      <alignment horizontal="center" vertical="center" wrapText="1"/>
      <protection hidden="1"/>
    </xf>
    <xf numFmtId="0" fontId="13" fillId="18" borderId="5" xfId="0" applyFont="1" applyFill="1" applyBorder="1" applyAlignment="1" applyProtection="1">
      <alignment vertical="center" wrapText="1"/>
      <protection hidden="1"/>
    </xf>
    <xf numFmtId="0" fontId="13" fillId="18" borderId="0" xfId="0" applyFont="1" applyFill="1" applyAlignment="1" applyProtection="1">
      <alignment vertical="center" wrapText="1"/>
      <protection hidden="1"/>
    </xf>
    <xf numFmtId="0" fontId="13" fillId="18" borderId="9" xfId="0" applyFont="1" applyFill="1" applyBorder="1" applyAlignment="1" applyProtection="1">
      <alignment horizontal="center" vertical="center" wrapText="1"/>
      <protection hidden="1"/>
    </xf>
    <xf numFmtId="0" fontId="13" fillId="22" borderId="6" xfId="0" applyFont="1" applyFill="1" applyBorder="1" applyAlignment="1" applyProtection="1">
      <alignment vertical="center" wrapText="1"/>
      <protection hidden="1"/>
    </xf>
    <xf numFmtId="0" fontId="13" fillId="25" borderId="6" xfId="0" applyFont="1" applyFill="1" applyBorder="1" applyAlignment="1" applyProtection="1">
      <alignment horizontal="center" vertical="center" wrapText="1"/>
      <protection hidden="1"/>
    </xf>
    <xf numFmtId="0" fontId="13" fillId="22" borderId="11" xfId="0" applyFont="1" applyFill="1" applyBorder="1" applyAlignment="1" applyProtection="1">
      <alignment vertical="center" wrapText="1"/>
      <protection hidden="1"/>
    </xf>
    <xf numFmtId="0" fontId="13" fillId="25" borderId="11" xfId="0" applyFont="1" applyFill="1" applyBorder="1" applyAlignment="1" applyProtection="1">
      <alignment horizontal="center" vertical="center" wrapText="1"/>
      <protection hidden="1"/>
    </xf>
    <xf numFmtId="0" fontId="13" fillId="25" borderId="16" xfId="0" applyFont="1" applyFill="1" applyBorder="1" applyAlignment="1" applyProtection="1">
      <alignment horizontal="center" vertical="center" wrapText="1"/>
      <protection hidden="1"/>
    </xf>
    <xf numFmtId="0" fontId="22" fillId="24" borderId="8" xfId="0" applyFont="1" applyFill="1" applyBorder="1" applyAlignment="1" applyProtection="1">
      <alignment wrapText="1"/>
      <protection hidden="1"/>
    </xf>
    <xf numFmtId="0" fontId="22" fillId="24" borderId="10" xfId="0" applyFont="1" applyFill="1" applyBorder="1" applyAlignment="1" applyProtection="1">
      <alignment wrapText="1"/>
      <protection hidden="1"/>
    </xf>
    <xf numFmtId="0" fontId="13" fillId="22" borderId="8" xfId="0" applyFont="1" applyFill="1" applyBorder="1" applyAlignment="1" applyProtection="1">
      <alignment horizontal="center" vertical="center" wrapText="1"/>
      <protection hidden="1"/>
    </xf>
    <xf numFmtId="0" fontId="13" fillId="22" borderId="14" xfId="0" applyFont="1" applyFill="1" applyBorder="1" applyAlignment="1" applyProtection="1">
      <alignment horizontal="center" vertical="center" wrapText="1"/>
      <protection hidden="1"/>
    </xf>
    <xf numFmtId="0" fontId="2" fillId="0" borderId="5" xfId="0" applyFont="1" applyBorder="1" applyAlignment="1" applyProtection="1">
      <alignment wrapText="1"/>
      <protection hidden="1"/>
    </xf>
    <xf numFmtId="0" fontId="2" fillId="0" borderId="24" xfId="0" applyFont="1" applyBorder="1" applyAlignment="1" applyProtection="1">
      <alignment wrapText="1"/>
      <protection hidden="1"/>
    </xf>
    <xf numFmtId="0" fontId="2" fillId="0" borderId="7" xfId="0" applyFont="1" applyBorder="1" applyAlignment="1" applyProtection="1">
      <alignment wrapText="1"/>
      <protection hidden="1"/>
    </xf>
    <xf numFmtId="0" fontId="2" fillId="0" borderId="12" xfId="0" applyFont="1" applyBorder="1" applyAlignment="1" applyProtection="1">
      <alignment wrapText="1"/>
      <protection hidden="1"/>
    </xf>
    <xf numFmtId="0" fontId="3" fillId="0" borderId="16" xfId="0" applyFont="1" applyBorder="1" applyAlignment="1" applyProtection="1">
      <alignment horizontal="left" vertical="center" wrapText="1"/>
      <protection hidden="1"/>
    </xf>
    <xf numFmtId="0" fontId="2" fillId="0" borderId="0" xfId="0" applyFont="1" applyAlignment="1" applyProtection="1">
      <alignment vertical="center" wrapText="1"/>
      <protection hidden="1"/>
    </xf>
    <xf numFmtId="0" fontId="2" fillId="0" borderId="8" xfId="0" applyFont="1" applyBorder="1" applyAlignment="1" applyProtection="1">
      <alignment wrapText="1"/>
      <protection hidden="1"/>
    </xf>
    <xf numFmtId="0" fontId="13" fillId="18" borderId="18" xfId="0" applyFont="1" applyFill="1" applyBorder="1" applyAlignment="1" applyProtection="1">
      <alignment vertical="center" wrapText="1"/>
      <protection hidden="1"/>
    </xf>
    <xf numFmtId="0" fontId="13" fillId="18" borderId="16" xfId="0" applyFont="1" applyFill="1" applyBorder="1" applyAlignment="1" applyProtection="1">
      <alignment vertical="center" wrapText="1"/>
      <protection hidden="1"/>
    </xf>
    <xf numFmtId="0" fontId="13" fillId="18" borderId="17" xfId="0" applyFont="1" applyFill="1" applyBorder="1" applyAlignment="1" applyProtection="1">
      <alignment horizontal="center" vertical="center" wrapText="1"/>
      <protection hidden="1"/>
    </xf>
    <xf numFmtId="0" fontId="0" fillId="7" borderId="4" xfId="0" applyFill="1" applyBorder="1" applyAlignment="1" applyProtection="1">
      <alignment horizontal="justify" vertical="center" wrapText="1"/>
      <protection hidden="1"/>
    </xf>
    <xf numFmtId="0" fontId="1" fillId="0" borderId="15" xfId="0" applyFont="1" applyBorder="1" applyAlignment="1">
      <alignment horizontal="center" vertical="center"/>
    </xf>
    <xf numFmtId="0" fontId="15" fillId="12" borderId="0" xfId="0" applyFont="1" applyFill="1" applyAlignment="1">
      <alignment horizontal="left" vertical="center"/>
    </xf>
    <xf numFmtId="0" fontId="0" fillId="0" borderId="0" xfId="0" applyAlignment="1">
      <alignment horizontal="left" vertical="center"/>
    </xf>
    <xf numFmtId="0" fontId="15" fillId="13" borderId="0" xfId="0" applyFont="1" applyFill="1" applyAlignment="1">
      <alignment horizontal="left" vertical="center"/>
    </xf>
    <xf numFmtId="0" fontId="8" fillId="7" borderId="0" xfId="0" applyFont="1" applyFill="1" applyAlignment="1">
      <alignment horizontal="left" vertical="center"/>
    </xf>
    <xf numFmtId="0" fontId="0" fillId="14" borderId="5" xfId="0" applyFill="1" applyBorder="1" applyAlignment="1">
      <alignment horizontal="left" vertical="center"/>
    </xf>
    <xf numFmtId="0" fontId="0" fillId="0" borderId="5" xfId="0" applyBorder="1" applyAlignment="1">
      <alignment horizontal="left" vertical="center"/>
    </xf>
    <xf numFmtId="0" fontId="1" fillId="0" borderId="5" xfId="0" applyFont="1" applyBorder="1" applyAlignment="1">
      <alignment horizontal="center" vertical="center"/>
    </xf>
    <xf numFmtId="0" fontId="8" fillId="0" borderId="0" xfId="0" applyFont="1" applyAlignment="1">
      <alignment horizontal="center" vertical="center"/>
    </xf>
    <xf numFmtId="0" fontId="2" fillId="0" borderId="25" xfId="0" applyFont="1" applyBorder="1" applyAlignment="1" applyProtection="1">
      <alignment horizontal="justify" vertical="center" wrapText="1"/>
      <protection hidden="1"/>
    </xf>
    <xf numFmtId="0" fontId="0" fillId="0" borderId="6" xfId="0" pivotButton="1" applyBorder="1" applyAlignment="1" applyProtection="1">
      <alignment horizontal="center" vertical="center" wrapText="1"/>
      <protection hidden="1"/>
    </xf>
    <xf numFmtId="0" fontId="0" fillId="0" borderId="4" xfId="0" applyBorder="1" applyAlignment="1" applyProtection="1">
      <alignment horizontal="left" wrapText="1"/>
      <protection hidden="1"/>
    </xf>
    <xf numFmtId="0" fontId="0" fillId="0" borderId="17" xfId="0" applyBorder="1" applyAlignment="1" applyProtection="1">
      <alignment horizontal="left" vertical="center" wrapText="1"/>
      <protection hidden="1"/>
    </xf>
    <xf numFmtId="0" fontId="0" fillId="0" borderId="27" xfId="0" applyBorder="1" applyAlignment="1" applyProtection="1">
      <alignment horizontal="left" vertical="center" wrapText="1"/>
      <protection hidden="1"/>
    </xf>
    <xf numFmtId="0" fontId="0" fillId="0" borderId="5" xfId="0" pivotButton="1" applyBorder="1" applyAlignment="1" applyProtection="1">
      <alignment vertical="center" wrapText="1"/>
      <protection hidden="1"/>
    </xf>
    <xf numFmtId="0" fontId="0" fillId="0" borderId="7" xfId="0" applyBorder="1" applyAlignment="1" applyProtection="1">
      <alignment vertical="center" wrapText="1"/>
      <protection hidden="1"/>
    </xf>
    <xf numFmtId="0" fontId="22" fillId="0" borderId="4" xfId="0" applyFont="1" applyBorder="1" applyAlignment="1" applyProtection="1">
      <alignment horizontal="center" vertical="center" wrapText="1"/>
      <protection hidden="1"/>
    </xf>
    <xf numFmtId="0" fontId="13" fillId="22" borderId="11" xfId="0" applyFont="1" applyFill="1" applyBorder="1" applyAlignment="1" applyProtection="1">
      <alignment horizontal="center" vertical="center" wrapText="1"/>
      <protection hidden="1"/>
    </xf>
    <xf numFmtId="0" fontId="13" fillId="0" borderId="4" xfId="0" applyFont="1" applyBorder="1" applyAlignment="1" applyProtection="1">
      <alignment horizontal="center" vertical="center" wrapText="1"/>
      <protection hidden="1"/>
    </xf>
    <xf numFmtId="0" fontId="22" fillId="0" borderId="4" xfId="0" applyFont="1" applyBorder="1" applyAlignment="1" applyProtection="1">
      <alignment vertical="center" wrapText="1"/>
      <protection hidden="1"/>
    </xf>
    <xf numFmtId="0" fontId="4" fillId="0" borderId="4" xfId="0" applyFont="1" applyBorder="1" applyAlignment="1" applyProtection="1">
      <alignment horizontal="center" vertical="center" wrapText="1"/>
      <protection hidden="1"/>
    </xf>
    <xf numFmtId="0" fontId="10" fillId="0" borderId="0" xfId="0" applyFont="1" applyAlignment="1" applyProtection="1">
      <alignment vertical="center" wrapText="1"/>
      <protection hidden="1"/>
    </xf>
    <xf numFmtId="0" fontId="11" fillId="0" borderId="13" xfId="1" applyFill="1" applyBorder="1" applyAlignment="1" applyProtection="1">
      <alignment horizontal="center" vertical="center" wrapText="1"/>
      <protection hidden="1"/>
    </xf>
    <xf numFmtId="0" fontId="0" fillId="0" borderId="4" xfId="0" pivotButton="1"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10" fillId="0" borderId="4" xfId="0" applyFont="1" applyBorder="1" applyAlignment="1" applyProtection="1">
      <alignment horizontal="justify" vertical="center" wrapText="1"/>
      <protection hidden="1"/>
    </xf>
    <xf numFmtId="164" fontId="10" fillId="0" borderId="14" xfId="0" applyNumberFormat="1" applyFont="1" applyBorder="1" applyAlignment="1" applyProtection="1">
      <alignment horizontal="justify" vertical="center" wrapText="1"/>
      <protection hidden="1"/>
    </xf>
    <xf numFmtId="0" fontId="10" fillId="0" borderId="13" xfId="0" applyFont="1" applyBorder="1" applyAlignment="1" applyProtection="1">
      <alignment horizontal="justify" vertical="center" wrapText="1"/>
      <protection hidden="1"/>
    </xf>
    <xf numFmtId="0" fontId="10" fillId="0" borderId="23" xfId="0" applyFont="1" applyBorder="1" applyAlignment="1" applyProtection="1">
      <alignment horizontal="justify" vertical="center" wrapText="1"/>
      <protection hidden="1"/>
    </xf>
    <xf numFmtId="164" fontId="10" fillId="0" borderId="4" xfId="0" applyNumberFormat="1" applyFont="1" applyBorder="1" applyAlignment="1" applyProtection="1">
      <alignment horizontal="justify" vertical="center" wrapText="1"/>
      <protection hidden="1"/>
    </xf>
    <xf numFmtId="0" fontId="10" fillId="0" borderId="22" xfId="0" applyFont="1" applyBorder="1" applyAlignment="1" applyProtection="1">
      <alignment horizontal="justify" vertical="center" wrapText="1"/>
      <protection hidden="1"/>
    </xf>
    <xf numFmtId="0" fontId="10" fillId="0" borderId="14" xfId="0" applyFont="1" applyBorder="1" applyAlignment="1" applyProtection="1">
      <alignment horizontal="justify" vertical="center" wrapText="1"/>
      <protection hidden="1"/>
    </xf>
    <xf numFmtId="0" fontId="10" fillId="0" borderId="20" xfId="0" applyFont="1" applyBorder="1" applyAlignment="1" applyProtection="1">
      <alignment horizontal="justify" vertical="center" wrapText="1"/>
      <protection hidden="1"/>
    </xf>
    <xf numFmtId="0" fontId="0" fillId="0" borderId="16" xfId="0" applyBorder="1" applyAlignment="1" applyProtection="1">
      <alignment horizontal="left" vertical="center" wrapText="1"/>
      <protection hidden="1"/>
    </xf>
    <xf numFmtId="0" fontId="0" fillId="0" borderId="15" xfId="0" applyBorder="1" applyAlignment="1" applyProtection="1">
      <alignment horizontal="center" vertical="center" wrapText="1"/>
      <protection hidden="1"/>
    </xf>
    <xf numFmtId="0" fontId="0" fillId="0" borderId="13" xfId="0" pivotButton="1" applyBorder="1" applyAlignment="1" applyProtection="1">
      <alignment vertical="center" wrapText="1"/>
      <protection hidden="1"/>
    </xf>
    <xf numFmtId="0" fontId="0" fillId="0" borderId="17" xfId="0" pivotButton="1" applyBorder="1" applyAlignment="1" applyProtection="1">
      <alignment horizontal="center" vertical="center" wrapText="1"/>
      <protection hidden="1"/>
    </xf>
    <xf numFmtId="165" fontId="22" fillId="0" borderId="4" xfId="0" applyNumberFormat="1" applyFont="1" applyBorder="1" applyAlignment="1" applyProtection="1">
      <alignment vertical="center" wrapText="1"/>
      <protection hidden="1"/>
    </xf>
    <xf numFmtId="164" fontId="22" fillId="0" borderId="4" xfId="0" applyNumberFormat="1" applyFont="1" applyBorder="1" applyAlignment="1" applyProtection="1">
      <alignment horizontal="center" vertical="center" wrapText="1"/>
      <protection hidden="1"/>
    </xf>
    <xf numFmtId="165" fontId="22" fillId="0" borderId="4" xfId="0" applyNumberFormat="1" applyFont="1" applyBorder="1" applyAlignment="1" applyProtection="1">
      <alignment horizontal="center" vertical="center" wrapText="1"/>
      <protection hidden="1"/>
    </xf>
    <xf numFmtId="0" fontId="13" fillId="0" borderId="0" xfId="0" applyFont="1" applyAlignment="1" applyProtection="1">
      <alignment horizontal="centerContinuous" wrapText="1"/>
      <protection hidden="1"/>
    </xf>
    <xf numFmtId="165" fontId="22" fillId="0" borderId="0" xfId="0" applyNumberFormat="1" applyFont="1" applyAlignment="1" applyProtection="1">
      <alignment vertical="center" wrapText="1"/>
      <protection hidden="1"/>
    </xf>
    <xf numFmtId="165" fontId="22" fillId="0" borderId="11" xfId="0" applyNumberFormat="1" applyFont="1" applyBorder="1" applyAlignment="1" applyProtection="1">
      <alignment vertical="center" wrapText="1"/>
      <protection hidden="1"/>
    </xf>
    <xf numFmtId="0" fontId="10" fillId="0" borderId="4" xfId="0" applyFont="1" applyBorder="1" applyAlignment="1" applyProtection="1">
      <alignment horizontal="center" vertical="center" wrapText="1"/>
      <protection hidden="1"/>
    </xf>
    <xf numFmtId="0" fontId="10" fillId="0" borderId="13" xfId="0" applyFont="1" applyBorder="1" applyAlignment="1" applyProtection="1">
      <alignment horizontal="center" vertical="center" wrapText="1"/>
      <protection hidden="1"/>
    </xf>
    <xf numFmtId="0" fontId="10" fillId="0" borderId="4" xfId="0" applyFont="1" applyBorder="1" applyAlignment="1" applyProtection="1">
      <alignment horizontal="center" vertical="center" textRotation="90" wrapText="1"/>
      <protection hidden="1"/>
    </xf>
    <xf numFmtId="9" fontId="10" fillId="0" borderId="4" xfId="0" applyNumberFormat="1" applyFont="1" applyBorder="1" applyAlignment="1" applyProtection="1">
      <alignment horizontal="center" vertical="center" textRotation="90" wrapText="1"/>
      <protection hidden="1"/>
    </xf>
    <xf numFmtId="0" fontId="10" fillId="0" borderId="4" xfId="0" quotePrefix="1" applyFont="1" applyBorder="1" applyAlignment="1" applyProtection="1">
      <alignment horizontal="justify" vertical="center" wrapText="1"/>
      <protection hidden="1"/>
    </xf>
    <xf numFmtId="166" fontId="10" fillId="0" borderId="4" xfId="0" applyNumberFormat="1" applyFont="1" applyBorder="1" applyAlignment="1" applyProtection="1">
      <alignment horizontal="center" vertical="center" wrapText="1"/>
      <protection hidden="1"/>
    </xf>
    <xf numFmtId="14" fontId="10" fillId="0" borderId="4" xfId="0" quotePrefix="1" applyNumberFormat="1" applyFont="1" applyBorder="1" applyAlignment="1" applyProtection="1">
      <alignment horizontal="justify" vertical="center" wrapText="1"/>
      <protection hidden="1"/>
    </xf>
    <xf numFmtId="0" fontId="22" fillId="0" borderId="13" xfId="0" applyFont="1" applyBorder="1" applyAlignment="1" applyProtection="1">
      <alignment vertical="center" wrapText="1"/>
      <protection hidden="1"/>
    </xf>
    <xf numFmtId="0" fontId="0" fillId="0" borderId="26" xfId="0" applyNumberFormat="1" applyBorder="1" applyAlignment="1" applyProtection="1">
      <alignment horizontal="center" vertical="center" wrapText="1"/>
      <protection hidden="1"/>
    </xf>
    <xf numFmtId="0" fontId="0" fillId="0" borderId="11" xfId="0" applyNumberFormat="1" applyBorder="1" applyAlignment="1" applyProtection="1">
      <alignment horizontal="center" vertical="center" wrapText="1"/>
      <protection hidden="1"/>
    </xf>
    <xf numFmtId="0" fontId="0" fillId="0" borderId="13" xfId="0" applyNumberFormat="1" applyBorder="1" applyAlignment="1" applyProtection="1">
      <alignment horizontal="center" wrapText="1"/>
      <protection hidden="1"/>
    </xf>
    <xf numFmtId="0" fontId="0" fillId="0" borderId="4" xfId="0" applyBorder="1" applyAlignment="1" applyProtection="1">
      <alignment vertical="center" wrapText="1"/>
      <protection hidden="1"/>
    </xf>
    <xf numFmtId="0" fontId="0" fillId="0" borderId="27" xfId="0" applyNumberFormat="1" applyBorder="1" applyAlignment="1" applyProtection="1">
      <alignment horizontal="center" vertical="center" wrapText="1"/>
      <protection hidden="1"/>
    </xf>
    <xf numFmtId="0" fontId="0" fillId="0" borderId="16" xfId="0" applyNumberFormat="1" applyBorder="1" applyAlignment="1" applyProtection="1">
      <alignment horizontal="center" vertical="center" wrapText="1"/>
      <protection hidden="1"/>
    </xf>
    <xf numFmtId="0" fontId="0" fillId="0" borderId="4" xfId="0" applyNumberFormat="1" applyBorder="1" applyAlignment="1" applyProtection="1">
      <alignment horizontal="center" wrapText="1"/>
      <protection hidden="1"/>
    </xf>
    <xf numFmtId="0" fontId="0" fillId="0" borderId="18" xfId="0" applyNumberFormat="1" applyBorder="1" applyAlignment="1" applyProtection="1">
      <alignment horizontal="center" vertical="center" wrapText="1"/>
      <protection hidden="1"/>
    </xf>
    <xf numFmtId="0" fontId="2" fillId="0" borderId="0" xfId="0" applyFont="1" applyAlignment="1" applyProtection="1">
      <alignment wrapText="1"/>
      <protection hidden="1"/>
    </xf>
    <xf numFmtId="0" fontId="4" fillId="0" borderId="0" xfId="0" applyFont="1" applyAlignment="1" applyProtection="1">
      <alignment horizontal="justify" vertical="center" wrapText="1"/>
      <protection hidden="1"/>
    </xf>
    <xf numFmtId="0" fontId="13" fillId="0" borderId="4" xfId="0" applyFont="1" applyBorder="1" applyAlignment="1" applyProtection="1">
      <alignment horizontal="center" vertical="center" wrapText="1"/>
      <protection hidden="1"/>
    </xf>
    <xf numFmtId="0" fontId="13" fillId="0" borderId="18"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22" fillId="0" borderId="4" xfId="0" applyFont="1" applyBorder="1" applyAlignment="1" applyProtection="1">
      <alignment horizontal="center" vertical="center" wrapText="1"/>
      <protection hidden="1"/>
    </xf>
    <xf numFmtId="0" fontId="22" fillId="0" borderId="0" xfId="0" applyFont="1" applyAlignment="1" applyProtection="1">
      <alignment horizontal="center" vertical="center" wrapText="1"/>
      <protection hidden="1"/>
    </xf>
    <xf numFmtId="0" fontId="13" fillId="17" borderId="18" xfId="0" applyFont="1" applyFill="1" applyBorder="1" applyAlignment="1" applyProtection="1">
      <alignment horizontal="center" vertical="center" wrapText="1"/>
      <protection hidden="1"/>
    </xf>
    <xf numFmtId="0" fontId="13" fillId="17" borderId="4" xfId="0" applyFont="1" applyFill="1" applyBorder="1" applyAlignment="1" applyProtection="1">
      <alignment horizontal="center" vertical="center" wrapText="1"/>
      <protection hidden="1"/>
    </xf>
    <xf numFmtId="0" fontId="13" fillId="20" borderId="1" xfId="0" applyFont="1" applyFill="1" applyBorder="1" applyAlignment="1" applyProtection="1">
      <alignment horizontal="left" vertical="center" wrapText="1"/>
      <protection hidden="1"/>
    </xf>
    <xf numFmtId="0" fontId="13" fillId="20" borderId="2" xfId="0" applyFont="1" applyFill="1" applyBorder="1" applyAlignment="1" applyProtection="1">
      <alignment horizontal="left" vertical="center" wrapText="1"/>
      <protection hidden="1"/>
    </xf>
    <xf numFmtId="0" fontId="13" fillId="20" borderId="9" xfId="0" applyFont="1" applyFill="1" applyBorder="1" applyAlignment="1" applyProtection="1">
      <alignment horizontal="left" vertical="center" wrapText="1"/>
      <protection hidden="1"/>
    </xf>
    <xf numFmtId="0" fontId="13" fillId="20" borderId="19" xfId="0" applyFont="1" applyFill="1" applyBorder="1" applyAlignment="1" applyProtection="1">
      <alignment horizontal="left" vertical="center" wrapText="1"/>
      <protection hidden="1"/>
    </xf>
    <xf numFmtId="0" fontId="13" fillId="19" borderId="13" xfId="0" applyFont="1" applyFill="1" applyBorder="1" applyAlignment="1" applyProtection="1">
      <alignment horizontal="center" vertical="center" wrapText="1"/>
      <protection hidden="1"/>
    </xf>
    <xf numFmtId="0" fontId="13" fillId="19" borderId="15" xfId="0" applyFont="1" applyFill="1" applyBorder="1" applyAlignment="1" applyProtection="1">
      <alignment horizontal="center" vertical="center" wrapText="1"/>
      <protection hidden="1"/>
    </xf>
    <xf numFmtId="0" fontId="13" fillId="19" borderId="14" xfId="0" applyFont="1" applyFill="1" applyBorder="1" applyAlignment="1" applyProtection="1">
      <alignment horizontal="center" vertical="center" wrapText="1"/>
      <protection hidden="1"/>
    </xf>
    <xf numFmtId="0" fontId="2" fillId="0" borderId="6" xfId="0" applyFont="1" applyBorder="1" applyAlignment="1" applyProtection="1">
      <alignment horizontal="center" wrapText="1"/>
      <protection hidden="1"/>
    </xf>
    <xf numFmtId="0" fontId="2" fillId="0" borderId="5" xfId="0" applyFont="1" applyBorder="1" applyAlignment="1" applyProtection="1">
      <alignment horizontal="center" wrapText="1"/>
      <protection hidden="1"/>
    </xf>
    <xf numFmtId="0" fontId="13" fillId="23" borderId="6" xfId="0" applyFont="1" applyFill="1" applyBorder="1" applyAlignment="1" applyProtection="1">
      <alignment horizontal="center" vertical="center" wrapText="1"/>
      <protection hidden="1"/>
    </xf>
    <xf numFmtId="0" fontId="13" fillId="23" borderId="5" xfId="0" applyFont="1" applyFill="1" applyBorder="1" applyAlignment="1" applyProtection="1">
      <alignment horizontal="center" vertical="center" wrapText="1"/>
      <protection hidden="1"/>
    </xf>
    <xf numFmtId="0" fontId="13" fillId="23" borderId="7" xfId="0" applyFont="1" applyFill="1" applyBorder="1" applyAlignment="1" applyProtection="1">
      <alignment horizontal="center" vertical="center" wrapText="1"/>
      <protection hidden="1"/>
    </xf>
    <xf numFmtId="0" fontId="13" fillId="23" borderId="8" xfId="0" applyFont="1" applyFill="1" applyBorder="1" applyAlignment="1" applyProtection="1">
      <alignment horizontal="center" vertical="center" wrapText="1"/>
      <protection hidden="1"/>
    </xf>
    <xf numFmtId="0" fontId="13" fillId="23" borderId="9" xfId="0" applyFont="1" applyFill="1" applyBorder="1" applyAlignment="1" applyProtection="1">
      <alignment horizontal="center" vertical="center" wrapText="1"/>
      <protection hidden="1"/>
    </xf>
    <xf numFmtId="0" fontId="13" fillId="23" borderId="10" xfId="0" applyFont="1" applyFill="1" applyBorder="1" applyAlignment="1" applyProtection="1">
      <alignment horizontal="center" vertical="center" wrapText="1"/>
      <protection hidden="1"/>
    </xf>
    <xf numFmtId="0" fontId="13" fillId="26" borderId="6" xfId="0" applyFont="1" applyFill="1" applyBorder="1" applyAlignment="1" applyProtection="1">
      <alignment horizontal="center" vertical="center" wrapText="1"/>
      <protection hidden="1"/>
    </xf>
    <xf numFmtId="0" fontId="13" fillId="26" borderId="5" xfId="0" applyFont="1" applyFill="1" applyBorder="1" applyAlignment="1" applyProtection="1">
      <alignment horizontal="center" vertical="center" wrapText="1"/>
      <protection hidden="1"/>
    </xf>
    <xf numFmtId="0" fontId="13" fillId="26" borderId="7" xfId="0" applyFont="1" applyFill="1" applyBorder="1" applyAlignment="1" applyProtection="1">
      <alignment horizontal="center" vertical="center" wrapText="1"/>
      <protection hidden="1"/>
    </xf>
    <xf numFmtId="0" fontId="13" fillId="26" borderId="8" xfId="0" applyFont="1" applyFill="1" applyBorder="1" applyAlignment="1" applyProtection="1">
      <alignment horizontal="center" vertical="center" wrapText="1"/>
      <protection hidden="1"/>
    </xf>
    <xf numFmtId="0" fontId="13" fillId="26" borderId="9" xfId="0" applyFont="1" applyFill="1" applyBorder="1" applyAlignment="1" applyProtection="1">
      <alignment horizontal="center" vertical="center" wrapText="1"/>
      <protection hidden="1"/>
    </xf>
    <xf numFmtId="0" fontId="13" fillId="26" borderId="10" xfId="0" applyFont="1" applyFill="1" applyBorder="1" applyAlignment="1" applyProtection="1">
      <alignment horizontal="center" vertical="center" wrapText="1"/>
      <protection hidden="1"/>
    </xf>
    <xf numFmtId="0" fontId="22" fillId="24" borderId="18" xfId="0" applyFont="1" applyFill="1" applyBorder="1" applyAlignment="1" applyProtection="1">
      <alignment horizontal="center" wrapText="1"/>
      <protection hidden="1"/>
    </xf>
    <xf numFmtId="0" fontId="13" fillId="24" borderId="5" xfId="0" applyFont="1" applyFill="1" applyBorder="1" applyAlignment="1" applyProtection="1">
      <alignment horizontal="center" vertical="center" wrapText="1"/>
      <protection hidden="1"/>
    </xf>
    <xf numFmtId="0" fontId="13" fillId="24" borderId="7" xfId="0" applyFont="1" applyFill="1" applyBorder="1" applyAlignment="1" applyProtection="1">
      <alignment horizontal="center" vertical="center" wrapText="1"/>
      <protection hidden="1"/>
    </xf>
    <xf numFmtId="0" fontId="13" fillId="24" borderId="8" xfId="0" applyFont="1" applyFill="1" applyBorder="1" applyAlignment="1" applyProtection="1">
      <alignment horizontal="center" vertical="center" wrapText="1"/>
      <protection hidden="1"/>
    </xf>
    <xf numFmtId="0" fontId="13" fillId="24" borderId="9" xfId="0" applyFont="1" applyFill="1" applyBorder="1" applyAlignment="1" applyProtection="1">
      <alignment horizontal="center" vertical="center" wrapText="1"/>
      <protection hidden="1"/>
    </xf>
    <xf numFmtId="0" fontId="13" fillId="24" borderId="10" xfId="0" applyFont="1" applyFill="1" applyBorder="1" applyAlignment="1" applyProtection="1">
      <alignment horizontal="center" vertical="center" wrapText="1"/>
      <protection hidden="1"/>
    </xf>
    <xf numFmtId="0" fontId="13" fillId="20" borderId="6" xfId="0" applyFont="1" applyFill="1" applyBorder="1" applyAlignment="1" applyProtection="1">
      <alignment horizontal="center" vertical="center" wrapText="1"/>
      <protection hidden="1"/>
    </xf>
    <xf numFmtId="0" fontId="13" fillId="20" borderId="5" xfId="0" applyFont="1" applyFill="1" applyBorder="1" applyAlignment="1" applyProtection="1">
      <alignment horizontal="center" vertical="center" wrapText="1"/>
      <protection hidden="1"/>
    </xf>
    <xf numFmtId="0" fontId="13" fillId="20" borderId="7" xfId="0" applyFont="1" applyFill="1" applyBorder="1" applyAlignment="1" applyProtection="1">
      <alignment horizontal="center" vertical="center" wrapText="1"/>
      <protection hidden="1"/>
    </xf>
    <xf numFmtId="0" fontId="13" fillId="20" borderId="8" xfId="0" applyFont="1" applyFill="1" applyBorder="1" applyAlignment="1" applyProtection="1">
      <alignment horizontal="center" vertical="center" wrapText="1"/>
      <protection hidden="1"/>
    </xf>
    <xf numFmtId="0" fontId="13" fillId="20" borderId="9" xfId="0" applyFont="1" applyFill="1" applyBorder="1" applyAlignment="1" applyProtection="1">
      <alignment horizontal="center" vertical="center" wrapText="1"/>
      <protection hidden="1"/>
    </xf>
    <xf numFmtId="0" fontId="13" fillId="20" borderId="10" xfId="0" applyFont="1" applyFill="1" applyBorder="1" applyAlignment="1" applyProtection="1">
      <alignment horizontal="center" vertical="center" wrapText="1"/>
      <protection hidden="1"/>
    </xf>
    <xf numFmtId="0" fontId="13" fillId="17" borderId="11" xfId="0" applyFont="1" applyFill="1" applyBorder="1" applyAlignment="1" applyProtection="1">
      <alignment horizontal="center" vertical="center" wrapText="1"/>
      <protection hidden="1"/>
    </xf>
    <xf numFmtId="0" fontId="13" fillId="17" borderId="0" xfId="0" applyFont="1" applyFill="1" applyAlignment="1" applyProtection="1">
      <alignment horizontal="center" vertical="center" wrapText="1"/>
      <protection hidden="1"/>
    </xf>
    <xf numFmtId="0" fontId="2" fillId="0" borderId="11" xfId="0" applyFont="1" applyBorder="1" applyAlignment="1" applyProtection="1">
      <alignment horizontal="center" wrapText="1"/>
      <protection hidden="1"/>
    </xf>
    <xf numFmtId="0" fontId="2" fillId="0" borderId="0" xfId="0" applyFont="1" applyAlignment="1" applyProtection="1">
      <alignment horizontal="center" wrapText="1"/>
      <protection hidden="1"/>
    </xf>
    <xf numFmtId="0" fontId="13" fillId="21" borderId="13" xfId="0" applyFont="1" applyFill="1" applyBorder="1" applyAlignment="1" applyProtection="1">
      <alignment horizontal="center" vertical="center" wrapText="1"/>
      <protection hidden="1"/>
    </xf>
    <xf numFmtId="0" fontId="13" fillId="21" borderId="15" xfId="0" applyFont="1" applyFill="1" applyBorder="1" applyAlignment="1" applyProtection="1">
      <alignment horizontal="center" vertical="center" wrapText="1"/>
      <protection hidden="1"/>
    </xf>
    <xf numFmtId="0" fontId="13" fillId="21" borderId="14" xfId="0" applyFont="1" applyFill="1" applyBorder="1" applyAlignment="1" applyProtection="1">
      <alignment horizontal="center" vertical="center" wrapText="1"/>
      <protection hidden="1"/>
    </xf>
    <xf numFmtId="0" fontId="1" fillId="2" borderId="0" xfId="0" applyFont="1" applyFill="1" applyAlignment="1" applyProtection="1">
      <alignment horizontal="center" vertical="center" textRotation="90"/>
      <protection hidden="1"/>
    </xf>
    <xf numFmtId="0" fontId="1" fillId="0" borderId="6"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9"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23" fillId="0" borderId="2" xfId="0" applyFont="1" applyBorder="1" applyAlignment="1" applyProtection="1">
      <alignment horizontal="center" vertical="center" wrapText="1"/>
      <protection hidden="1"/>
    </xf>
    <xf numFmtId="0" fontId="23" fillId="0" borderId="29" xfId="0" applyFont="1" applyBorder="1" applyAlignment="1" applyProtection="1">
      <alignment horizontal="center" vertical="center" wrapText="1"/>
      <protection hidden="1"/>
    </xf>
    <xf numFmtId="0" fontId="23" fillId="0" borderId="1" xfId="0" applyFont="1" applyBorder="1" applyAlignment="1" applyProtection="1">
      <alignment horizontal="center" vertical="center" wrapText="1"/>
      <protection hidden="1"/>
    </xf>
    <xf numFmtId="0" fontId="23" fillId="0" borderId="28" xfId="0" applyFont="1" applyBorder="1" applyAlignment="1" applyProtection="1">
      <alignment horizontal="center" vertical="center" wrapText="1"/>
      <protection hidden="1"/>
    </xf>
    <xf numFmtId="0" fontId="23" fillId="0" borderId="30" xfId="0" applyFont="1" applyBorder="1" applyAlignment="1" applyProtection="1">
      <alignment horizontal="center" vertical="center" wrapText="1"/>
      <protection hidden="1"/>
    </xf>
    <xf numFmtId="0" fontId="23" fillId="0" borderId="31" xfId="0" applyFont="1" applyBorder="1" applyAlignment="1" applyProtection="1">
      <alignment horizontal="center" vertical="center" wrapText="1"/>
      <protection hidden="1"/>
    </xf>
  </cellXfs>
  <cellStyles count="4">
    <cellStyle name="Hipervínculo" xfId="1" builtinId="8"/>
    <cellStyle name="Normal" xfId="0" builtinId="0"/>
    <cellStyle name="Normal 2" xfId="2"/>
    <cellStyle name="Porcentaje" xfId="3" builtinId="5"/>
  </cellStyles>
  <dxfs count="133">
    <dxf>
      <font>
        <color rgb="FFFF0000"/>
      </font>
      <fill>
        <patternFill>
          <bgColor rgb="FFFF0000"/>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rgb="FFFFFF00"/>
      </font>
      <fill>
        <patternFill>
          <bgColor rgb="FFFFFF00"/>
        </patternFill>
      </fill>
    </dxf>
    <dxf>
      <font>
        <color rgb="FFFFC000"/>
      </font>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92D050"/>
        </patternFill>
      </fill>
    </dxf>
    <dxf>
      <border>
        <left style="thin">
          <color indexed="64"/>
        </left>
      </border>
    </dxf>
    <dxf>
      <border>
        <left style="thin">
          <color indexed="64"/>
        </left>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rd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border>
        <top style="dashed">
          <color indexed="64"/>
        </top>
      </border>
    </dxf>
    <dxf>
      <border>
        <top style="dashed">
          <color indexed="64"/>
        </top>
      </border>
    </dxf>
    <dxf>
      <border>
        <top style="dashed">
          <color indexed="64"/>
        </top>
      </border>
    </dxf>
    <dxf>
      <border>
        <left style="dashed">
          <color indexed="64"/>
        </left>
        <right style="dashed">
          <color indexed="64"/>
        </right>
        <top style="dashed">
          <color indexed="64"/>
        </top>
        <vertical style="dashed">
          <color indexed="64"/>
        </vertical>
      </border>
    </dxf>
    <dxf>
      <border>
        <top style="dashed">
          <color indexed="64"/>
        </top>
        <bottom style="dashed">
          <color indexed="64"/>
        </bottom>
        <horizontal style="dashed">
          <color indexed="64"/>
        </horizontal>
      </border>
    </dxf>
    <dxf>
      <border>
        <top style="dashed">
          <color indexed="64"/>
        </top>
        <bottom style="dashed">
          <color indexed="64"/>
        </bottom>
        <horizontal style="dashed">
          <color indexed="64"/>
        </horizontal>
      </border>
    </dxf>
    <dxf>
      <alignment vertical="center"/>
    </dxf>
    <dxf>
      <alignment vertical="cent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center"/>
    </dxf>
    <dxf>
      <alignment horizontal="center"/>
    </dxf>
    <dxf>
      <alignment horizontal="center"/>
    </dxf>
    <dxf>
      <alignment vertical="center"/>
    </dxf>
    <dxf>
      <alignment vertical="center"/>
    </dxf>
    <dxf>
      <border>
        <left style="dashed">
          <color auto="1"/>
        </left>
      </border>
    </dxf>
    <dxf>
      <border>
        <left style="dashed">
          <color auto="1"/>
        </left>
      </border>
    </dxf>
    <dxf>
      <border>
        <top style="dashed">
          <color auto="1"/>
        </top>
        <bottom style="dashed">
          <color auto="1"/>
        </bottom>
        <horizontal style="dashed">
          <color auto="1"/>
        </horizontal>
      </border>
    </dxf>
    <dxf>
      <alignment wrapText="1"/>
    </dxf>
    <dxf>
      <alignment wrapText="1"/>
    </dxf>
    <dxf>
      <alignment wrapText="1"/>
    </dxf>
    <dxf>
      <alignment wrapText="1"/>
    </dxf>
    <dxf>
      <protection hidden="1"/>
    </dxf>
    <dxf>
      <protection hidden="1"/>
    </dxf>
    <dxf>
      <protection hidden="1"/>
    </dxf>
    <dxf>
      <protection hidden="1"/>
    </dxf>
    <dxf>
      <border>
        <left style="thin">
          <color indexed="64"/>
        </left>
      </border>
    </dxf>
    <dxf>
      <border>
        <top style="dashed">
          <color indexed="64"/>
        </top>
        <bottom style="dashed">
          <color indexed="64"/>
        </bottom>
        <horizontal style="dashed">
          <color indexed="64"/>
        </horizontal>
      </border>
    </dxf>
    <dxf>
      <border>
        <top style="dashed">
          <color indexed="64"/>
        </top>
        <bottom style="dashed">
          <color indexed="64"/>
        </bottom>
        <horizontal style="dashed">
          <color indexed="64"/>
        </horizontal>
      </border>
    </dxf>
    <dxf>
      <alignment vertical="center"/>
    </dxf>
    <dxf>
      <alignment vertical="center"/>
    </dxf>
    <dxf>
      <alignment horizontal="center"/>
    </dxf>
    <dxf>
      <alignment vertical="center"/>
    </dxf>
    <dxf>
      <alignment horizontal="center"/>
    </dxf>
    <dxf>
      <border>
        <right/>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dashed">
          <color indexed="64"/>
        </top>
        <bottom style="dashed">
          <color indexed="64"/>
        </bottom>
        <horizontal style="dashed">
          <color indexed="64"/>
        </horizontal>
      </border>
    </dxf>
    <dxf>
      <border>
        <top style="dashed">
          <color indexed="64"/>
        </top>
        <bottom style="dashed">
          <color indexed="64"/>
        </bottom>
        <horizontal style="dashed">
          <color indexed="64"/>
        </horizontal>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border>
        <left style="dashed">
          <color auto="1"/>
        </left>
      </border>
    </dxf>
    <dxf>
      <border>
        <bottom style="dashed">
          <color auto="1"/>
        </bottom>
      </border>
    </dxf>
    <dxf>
      <border>
        <bottom style="dashed">
          <color auto="1"/>
        </bottom>
      </border>
    </dxf>
    <dxf>
      <border>
        <bottom style="dashed">
          <color auto="1"/>
        </bottom>
      </border>
    </dxf>
    <dxf>
      <border>
        <left style="dashed">
          <color auto="1"/>
        </left>
      </border>
    </dxf>
    <dxf>
      <border>
        <left style="dashed">
          <color auto="1"/>
        </left>
        <right style="dashed">
          <color auto="1"/>
        </right>
      </border>
    </dxf>
    <dxf>
      <border>
        <left style="dashed">
          <color auto="1"/>
        </left>
        <right style="dashed">
          <color auto="1"/>
        </right>
      </border>
    </dxf>
    <dxf>
      <border>
        <left style="dashed">
          <color auto="1"/>
        </left>
      </border>
    </dxf>
    <dxf>
      <alignment wrapText="1"/>
    </dxf>
    <dxf>
      <alignment wrapText="1"/>
    </dxf>
    <dxf>
      <alignment wrapText="1"/>
    </dxf>
    <dxf>
      <alignment wrapText="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s>
  <tableStyles count="0" defaultTableStyle="TableStyleMedium2" defaultPivotStyle="PivotStyleLight16"/>
  <colors>
    <mruColors>
      <color rgb="FF912B3C"/>
      <color rgb="FFBE38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[Mapa_de_Riesgos_Institucional_Corrupción_2023-12-07_sc.xlsx]Procesos_riesgos!TablaDinámica3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NÚMERO DE RIESGOS POR </a:t>
            </a:r>
            <a:r>
              <a:rPr lang="en-US"/>
              <a:t>PROCESO / PROYECTO DE INVERSIÓN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pivotFmt>
      <c:pivotFmt>
        <c:idx val="7"/>
      </c:pivotFmt>
    </c:pivotFmts>
    <c:plotArea>
      <c:layout/>
      <c:barChart>
        <c:barDir val="bar"/>
        <c:grouping val="clustered"/>
        <c:varyColors val="0"/>
        <c:ser>
          <c:idx val="0"/>
          <c:order val="0"/>
          <c:tx>
            <c:strRef>
              <c:f>Procesos_riesgos!$B$4:$B$5</c:f>
              <c:strCache>
                <c:ptCount val="1"/>
                <c:pt idx="0">
                  <c:v>Corrupción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Procesos_riesgos!$A$6:$A$17</c:f>
              <c:strCache>
                <c:ptCount val="11"/>
                <c:pt idx="0">
                  <c:v>Control Disciplinario</c:v>
                </c:pt>
                <c:pt idx="1">
                  <c:v>Evaluación del Sistema de Control Interno</c:v>
                </c:pt>
                <c:pt idx="2">
                  <c:v>Gestión de Recursos Físicos</c:v>
                </c:pt>
                <c:pt idx="3">
                  <c:v>Gestión Financiera</c:v>
                </c:pt>
                <c:pt idx="4">
                  <c:v>Gestión Jurídica</c:v>
                </c:pt>
                <c:pt idx="5">
                  <c:v>Fortalecimiento de la Gestión Pública</c:v>
                </c:pt>
                <c:pt idx="6">
                  <c:v>Gestión de Contratación</c:v>
                </c:pt>
                <c:pt idx="7">
                  <c:v>Gestión de Servicios Administrativos y Tecnológicos</c:v>
                </c:pt>
                <c:pt idx="8">
                  <c:v>Gestión del Talento Humano</c:v>
                </c:pt>
                <c:pt idx="9">
                  <c:v>Gobierno Abierto y Relacionamiento con la Ciudadanía</c:v>
                </c:pt>
                <c:pt idx="10">
                  <c:v>Paz, Víctimas y Reconciliación</c:v>
                </c:pt>
              </c:strCache>
            </c:strRef>
          </c:cat>
          <c:val>
            <c:numRef>
              <c:f>Procesos_riesgos!$B$6:$B$17</c:f>
              <c:numCache>
                <c:formatCode>General</c:formatCode>
                <c:ptCount val="11"/>
                <c:pt idx="0">
                  <c:v>1</c:v>
                </c:pt>
                <c:pt idx="1">
                  <c:v>1</c:v>
                </c:pt>
                <c:pt idx="2">
                  <c:v>2</c:v>
                </c:pt>
                <c:pt idx="3">
                  <c:v>2</c:v>
                </c:pt>
                <c:pt idx="4">
                  <c:v>1</c:v>
                </c:pt>
                <c:pt idx="5">
                  <c:v>2</c:v>
                </c:pt>
                <c:pt idx="6">
                  <c:v>2</c:v>
                </c:pt>
                <c:pt idx="7">
                  <c:v>2</c:v>
                </c:pt>
                <c:pt idx="8">
                  <c:v>3</c:v>
                </c:pt>
                <c:pt idx="9">
                  <c:v>3</c:v>
                </c:pt>
                <c:pt idx="10">
                  <c:v>1</c:v>
                </c:pt>
              </c:numCache>
            </c:numRef>
          </c:val>
          <c:extLst>
            <c:ext xmlns:c16="http://schemas.microsoft.com/office/drawing/2014/chart" uri="{C3380CC4-5D6E-409C-BE32-E72D297353CC}">
              <c16:uniqueId val="{00000003-9178-4760-AE89-2D7F63177546}"/>
            </c:ext>
          </c:extLst>
        </c:ser>
        <c:dLbls>
          <c:dLblPos val="outEnd"/>
          <c:showLegendKey val="0"/>
          <c:showVal val="1"/>
          <c:showCatName val="0"/>
          <c:showSerName val="0"/>
          <c:showPercent val="0"/>
          <c:showBubbleSize val="0"/>
        </c:dLbls>
        <c:gapWidth val="75"/>
        <c:overlap val="40"/>
        <c:axId val="717272264"/>
        <c:axId val="717275872"/>
      </c:barChart>
      <c:catAx>
        <c:axId val="717272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7275872"/>
        <c:crosses val="autoZero"/>
        <c:auto val="1"/>
        <c:lblAlgn val="ctr"/>
        <c:lblOffset val="100"/>
        <c:noMultiLvlLbl val="0"/>
      </c:catAx>
      <c:valAx>
        <c:axId val="7172758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72722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[Mapa_de_Riesgos_Institucional_Corrupción_2023-12-07_sc.xlsx]Procesos_riesgos!TablaDinámica1</c:name>
    <c:fmtId val="3"/>
  </c:pivotSource>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US" sz="1400" b="0" i="0" u="none" strike="noStrike" kern="1200" spc="0" baseline="0">
                <a:solidFill>
                  <a:schemeClr val="tx1"/>
                </a:solidFill>
                <a:latin typeface="+mn-lt"/>
                <a:ea typeface="+mn-ea"/>
                <a:cs typeface="+mn-cs"/>
              </a:defRPr>
            </a:pPr>
            <a:r>
              <a:rPr lang="en-US" sz="1400" b="0" i="0" baseline="0">
                <a:solidFill>
                  <a:schemeClr val="tx1"/>
                </a:solidFill>
                <a:effectLst/>
              </a:rPr>
              <a:t>NÚMERO DE RIESGOS POR DEPENDENCIA</a:t>
            </a:r>
            <a:endParaRPr lang="es-CO" sz="1400">
              <a:solidFill>
                <a:schemeClr val="tx1"/>
              </a:solidFill>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US" sz="1400" b="0" i="0" u="none" strike="noStrike" kern="1200" spc="0" baseline="0">
              <a:solidFill>
                <a:schemeClr val="tx1"/>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3"/>
      </c:pivotFmt>
    </c:pivotFmts>
    <c:plotArea>
      <c:layout/>
      <c:barChart>
        <c:barDir val="bar"/>
        <c:grouping val="clustered"/>
        <c:varyColors val="0"/>
        <c:ser>
          <c:idx val="0"/>
          <c:order val="0"/>
          <c:tx>
            <c:strRef>
              <c:f>Procesos_riesgos!$B$30:$B$31</c:f>
              <c:strCache>
                <c:ptCount val="1"/>
                <c:pt idx="0">
                  <c:v>Corrupción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Procesos_riesgos!$A$32:$A$44</c:f>
              <c:strCache>
                <c:ptCount val="12"/>
                <c:pt idx="0">
                  <c:v>Dirección de Contratación</c:v>
                </c:pt>
                <c:pt idx="1">
                  <c:v>Dirección de Talento Humano</c:v>
                </c:pt>
                <c:pt idx="2">
                  <c:v>Dirección Distrital de Archivo de Bogotá</c:v>
                </c:pt>
                <c:pt idx="3">
                  <c:v>Oficina Alta Consejería de Paz, Víctimas y Reconciliación</c:v>
                </c:pt>
                <c:pt idx="4">
                  <c:v>Oficina Alta Consejería Distrital de Tecnologías de la Información y las Comunicaciones</c:v>
                </c:pt>
                <c:pt idx="5">
                  <c:v>Oficina de Control Interno</c:v>
                </c:pt>
                <c:pt idx="6">
                  <c:v>Oficina Jurídica</c:v>
                </c:pt>
                <c:pt idx="7">
                  <c:v>Subdirección de Gestión Documental</c:v>
                </c:pt>
                <c:pt idx="8">
                  <c:v>Subdirección de Servicios Administrativos</c:v>
                </c:pt>
                <c:pt idx="9">
                  <c:v>Subdirección Financiera</c:v>
                </c:pt>
                <c:pt idx="10">
                  <c:v>Subsecretaría de Servicio a la Ciudadanía</c:v>
                </c:pt>
                <c:pt idx="11">
                  <c:v>Oficina de Control Disciplinario Interno, Oficina Jurídica y Despacho de la Secretaría General.</c:v>
                </c:pt>
              </c:strCache>
            </c:strRef>
          </c:cat>
          <c:val>
            <c:numRef>
              <c:f>Procesos_riesgos!$B$32:$B$44</c:f>
              <c:numCache>
                <c:formatCode>General</c:formatCode>
                <c:ptCount val="12"/>
                <c:pt idx="0">
                  <c:v>2</c:v>
                </c:pt>
                <c:pt idx="1">
                  <c:v>3</c:v>
                </c:pt>
                <c:pt idx="2">
                  <c:v>2</c:v>
                </c:pt>
                <c:pt idx="3">
                  <c:v>1</c:v>
                </c:pt>
                <c:pt idx="4">
                  <c:v>1</c:v>
                </c:pt>
                <c:pt idx="5">
                  <c:v>1</c:v>
                </c:pt>
                <c:pt idx="6">
                  <c:v>1</c:v>
                </c:pt>
                <c:pt idx="7">
                  <c:v>1</c:v>
                </c:pt>
                <c:pt idx="8">
                  <c:v>3</c:v>
                </c:pt>
                <c:pt idx="9">
                  <c:v>2</c:v>
                </c:pt>
                <c:pt idx="10">
                  <c:v>2</c:v>
                </c:pt>
                <c:pt idx="11">
                  <c:v>1</c:v>
                </c:pt>
              </c:numCache>
            </c:numRef>
          </c:val>
          <c:extLst>
            <c:ext xmlns:c16="http://schemas.microsoft.com/office/drawing/2014/chart" uri="{C3380CC4-5D6E-409C-BE32-E72D297353CC}">
              <c16:uniqueId val="{00000000-6228-45A0-B13A-661E8AC2DA80}"/>
            </c:ext>
          </c:extLst>
        </c:ser>
        <c:dLbls>
          <c:showLegendKey val="0"/>
          <c:showVal val="0"/>
          <c:showCatName val="0"/>
          <c:showSerName val="0"/>
          <c:showPercent val="0"/>
          <c:showBubbleSize val="0"/>
        </c:dLbls>
        <c:gapWidth val="150"/>
        <c:axId val="2064777167"/>
        <c:axId val="2064779663"/>
      </c:barChart>
      <c:catAx>
        <c:axId val="20647771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solidFill>
                <a:latin typeface="+mn-lt"/>
                <a:ea typeface="+mn-ea"/>
                <a:cs typeface="+mn-cs"/>
              </a:defRPr>
            </a:pPr>
            <a:endParaRPr lang="es-CO"/>
          </a:p>
        </c:txPr>
        <c:crossAx val="2064779663"/>
        <c:crosses val="autoZero"/>
        <c:auto val="1"/>
        <c:lblAlgn val="ctr"/>
        <c:lblOffset val="100"/>
        <c:noMultiLvlLbl val="0"/>
      </c:catAx>
      <c:valAx>
        <c:axId val="206477966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solidFill>
                <a:latin typeface="+mn-lt"/>
                <a:ea typeface="+mn-ea"/>
                <a:cs typeface="+mn-cs"/>
              </a:defRPr>
            </a:pPr>
            <a:endParaRPr lang="es-CO"/>
          </a:p>
        </c:txPr>
        <c:crossAx val="206477716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lang="en-US" sz="900" b="0" i="0" u="none" strike="noStrike" kern="1200" baseline="0">
              <a:solidFill>
                <a:schemeClr val="tx1"/>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0</xdr:row>
      <xdr:rowOff>38100</xdr:rowOff>
    </xdr:from>
    <xdr:to>
      <xdr:col>4</xdr:col>
      <xdr:colOff>1128663</xdr:colOff>
      <xdr:row>0</xdr:row>
      <xdr:rowOff>952500</xdr:rowOff>
    </xdr:to>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rotWithShape="1">
        <a:blip xmlns:r="http://schemas.openxmlformats.org/officeDocument/2006/relationships" r:embed="rId1"/>
        <a:srcRect l="330" t="37880" r="7252" b="43830"/>
        <a:stretch/>
      </xdr:blipFill>
      <xdr:spPr>
        <a:xfrm>
          <a:off x="2527300" y="38100"/>
          <a:ext cx="8265835" cy="914400"/>
        </a:xfrm>
        <a:prstGeom prst="rect">
          <a:avLst/>
        </a:prstGeom>
        <a:ln>
          <a:solidFill>
            <a:schemeClr val="accent1"/>
          </a:solidFill>
        </a:ln>
      </xdr:spPr>
    </xdr:pic>
    <xdr:clientData/>
  </xdr:twoCellAnchor>
  <xdr:twoCellAnchor editAs="oneCell">
    <xdr:from>
      <xdr:col>0</xdr:col>
      <xdr:colOff>127000</xdr:colOff>
      <xdr:row>0</xdr:row>
      <xdr:rowOff>190500</xdr:rowOff>
    </xdr:from>
    <xdr:to>
      <xdr:col>1</xdr:col>
      <xdr:colOff>0</xdr:colOff>
      <xdr:row>0</xdr:row>
      <xdr:rowOff>909320</xdr:rowOff>
    </xdr:to>
    <xdr:pic>
      <xdr:nvPicPr>
        <xdr:cNvPr id="4" name="Imagen 3">
          <a:extLst>
            <a:ext uri="{FF2B5EF4-FFF2-40B4-BE49-F238E27FC236}">
              <a16:creationId xmlns:a16="http://schemas.microsoft.com/office/drawing/2014/main" id="{D2800FB5-FD5C-4F4A-B5EA-21C96A2FD029}"/>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5996" t="49477" r="38400"/>
        <a:stretch/>
      </xdr:blipFill>
      <xdr:spPr bwMode="auto">
        <a:xfrm>
          <a:off x="127000" y="190500"/>
          <a:ext cx="2247900" cy="71882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346059</xdr:colOff>
      <xdr:row>2</xdr:row>
      <xdr:rowOff>100573</xdr:rowOff>
    </xdr:from>
    <xdr:to>
      <xdr:col>8</xdr:col>
      <xdr:colOff>2898759</xdr:colOff>
      <xdr:row>24</xdr:row>
      <xdr:rowOff>143436</xdr:rowOff>
    </xdr:to>
    <xdr:graphicFrame macro="">
      <xdr:nvGraphicFramePr>
        <xdr:cNvPr id="5" name="Gráfico 4">
          <a:extLst>
            <a:ext uri="{FF2B5EF4-FFF2-40B4-BE49-F238E27FC236}">
              <a16:creationId xmlns:a16="http://schemas.microsoft.com/office/drawing/2014/main" id="{C357747B-416F-4A75-A1E2-4FAC045999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393988</xdr:colOff>
      <xdr:row>28</xdr:row>
      <xdr:rowOff>147205</xdr:rowOff>
    </xdr:from>
    <xdr:to>
      <xdr:col>8</xdr:col>
      <xdr:colOff>2931104</xdr:colOff>
      <xdr:row>51</xdr:row>
      <xdr:rowOff>805</xdr:rowOff>
    </xdr:to>
    <xdr:graphicFrame macro="">
      <xdr:nvGraphicFramePr>
        <xdr:cNvPr id="2" name="Gráfico 1">
          <a:extLst>
            <a:ext uri="{FF2B5EF4-FFF2-40B4-BE49-F238E27FC236}">
              <a16:creationId xmlns:a16="http://schemas.microsoft.com/office/drawing/2014/main" id="{7B1DB17A-D5E3-439A-8F5B-66B862DFEB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Metodolog&#237;a%20riesgos\Matr&#237;oz%20riesgos%20MSP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esar%20Arcos\Desktop\Alcald&#237;a%20Bogot&#225;\Metodolog&#237;a%20riesgos%20Alcald&#237;a\Instrumento\Formatos\2021\Nuevos\2210111-FT-471%20Mapa%20de%20riesgos%20del%20proceso%20o%20proyecto%20de%20inversi&#243;n%20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texto Estrat. Ins"/>
      <sheetName val="Contexto Proceso"/>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Ficha16"/>
      <sheetName val="Ficha17"/>
      <sheetName val="Ficha18"/>
      <sheetName val="Ficha19"/>
      <sheetName val="Ficha20"/>
      <sheetName val="Mapa del Proceso"/>
      <sheetName val="Enc_Imp_Corrupción"/>
      <sheetName val="Imp_Est_Pro_Seg"/>
      <sheetName val="Imp_oportunidad"/>
      <sheetName val="Inventario de Activos"/>
      <sheetName val="Factibilidad"/>
      <sheetName val="Frecuencia"/>
    </sheetNames>
    <sheetDataSet>
      <sheetData sheetId="0">
        <row r="1">
          <cell r="AB1" t="str">
            <v>-- Oportunidades (Contexto Estratégico) --</v>
          </cell>
        </row>
        <row r="2">
          <cell r="C2" t="str">
            <v xml:space="preserve">Afiliación y Recaudo de Aportes </v>
          </cell>
          <cell r="D2" t="str">
            <v>Decisiones ajustadas a intereses propios o de terceros</v>
          </cell>
          <cell r="E2" t="str">
            <v>Daño de activos</v>
          </cell>
          <cell r="F2" t="str">
            <v>Daño de activos</v>
          </cell>
          <cell r="G2" t="str">
            <v>Modificación o eliminación no autorizada de información</v>
          </cell>
          <cell r="H2" t="str">
            <v>Preservación de activos</v>
          </cell>
          <cell r="Y2" t="str">
            <v>1 Mejorar las condiciones de salud de la población y reducir las brechas en los resultados en salud</v>
          </cell>
          <cell r="AB2" t="str">
            <v>La consolidación del nuevo Modelo Integrado de Planeación y Gestión-MIPG</v>
          </cell>
          <cell r="AD2" t="str">
            <v>--- Trámites</v>
          </cell>
          <cell r="AF2" t="str">
            <v>desconocimiento normativo en materia de seguridad social en pensiones</v>
          </cell>
          <cell r="AG2" t="str">
            <v>demora en la confirmacion de la informacion laboral</v>
          </cell>
          <cell r="AH2" t="str">
            <v>Asignado</v>
          </cell>
          <cell r="AI2" t="str">
            <v>Adecuado</v>
          </cell>
          <cell r="AJ2" t="str">
            <v>Oportuna</v>
          </cell>
          <cell r="AK2" t="str">
            <v>Prevenir o detectar</v>
          </cell>
          <cell r="AL2" t="str">
            <v>Confiable</v>
          </cell>
          <cell r="AM2" t="str">
            <v>Se investigan y resuelven oportunamente</v>
          </cell>
          <cell r="AN2" t="str">
            <v>Completa</v>
          </cell>
          <cell r="AP2" t="str">
            <v>Siempre</v>
          </cell>
        </row>
        <row r="3">
          <cell r="C3" t="str">
            <v xml:space="preserve">Atención al Usuario y al Ciudadano </v>
          </cell>
          <cell r="D3" t="str">
            <v>Desvío de recursos físicos o económicos</v>
          </cell>
          <cell r="E3" t="str">
            <v>Decisiones erróneas</v>
          </cell>
          <cell r="F3" t="str">
            <v>Decisiones erróneas</v>
          </cell>
          <cell r="G3" t="str">
            <v>Interrupción en la prestación del servicio</v>
          </cell>
          <cell r="H3" t="str">
            <v>Decisiones acertadas</v>
          </cell>
          <cell r="Y3" t="str">
            <v>2 Aumentar el acceso a servicios sanitarios y Mejorar la calidad en la atención</v>
          </cell>
          <cell r="AB3" t="str">
            <v>Los instrumentos definidos en el marco de la transparencia y la rendición de cuentas</v>
          </cell>
          <cell r="AD3" t="str">
            <v>1 Auxilio Funerario</v>
          </cell>
          <cell r="AF3" t="str">
            <v>ausencia de elementos tecnologicos</v>
          </cell>
          <cell r="AG3" t="str">
            <v xml:space="preserve">informacion certificada inconsistente </v>
          </cell>
          <cell r="AH3" t="str">
            <v>No Asignado</v>
          </cell>
          <cell r="AI3" t="str">
            <v>Inadecuado</v>
          </cell>
          <cell r="AJ3" t="str">
            <v>Inoportuna</v>
          </cell>
          <cell r="AK3" t="str">
            <v>No es un control</v>
          </cell>
          <cell r="AL3" t="str">
            <v>No confiable</v>
          </cell>
          <cell r="AM3" t="str">
            <v>No se investigan y resuelven oportunamente</v>
          </cell>
          <cell r="AN3" t="str">
            <v>Incompleta</v>
          </cell>
          <cell r="AP3" t="str">
            <v>Algunas veces</v>
          </cell>
        </row>
        <row r="4">
          <cell r="C4" t="str">
            <v xml:space="preserve">Control Interno a la Gestión </v>
          </cell>
          <cell r="D4" t="str">
            <v>Exceso de las facultades otorgadas</v>
          </cell>
          <cell r="E4" t="str">
            <v>Incumplimiento de compromisos</v>
          </cell>
          <cell r="F4" t="str">
            <v>Incumplimiento de compromisos</v>
          </cell>
          <cell r="G4" t="str">
            <v>Revelación no autorizada de Información</v>
          </cell>
          <cell r="H4" t="str">
            <v>Cumplimiento de compromisos</v>
          </cell>
          <cell r="Y4" t="str">
            <v>3 Recuperar la confianza y la legitimidad del sistema de salud</v>
          </cell>
          <cell r="AB4" t="str">
            <v>El reconocimiento del sistema de salud colombiano</v>
          </cell>
          <cell r="AD4" t="str">
            <v>2 Pensión de Invalidez</v>
          </cell>
          <cell r="AF4" t="str">
            <v>recurso humano insuficiente</v>
          </cell>
          <cell r="AG4" t="str">
            <v/>
          </cell>
          <cell r="AN4" t="str">
            <v>No existe</v>
          </cell>
          <cell r="AP4" t="str">
            <v>No se ejecuta</v>
          </cell>
        </row>
        <row r="5">
          <cell r="C5" t="str">
            <v xml:space="preserve">Direccionamiento Estratégico </v>
          </cell>
          <cell r="D5" t="str">
            <v>Realización de cobros indebidos</v>
          </cell>
          <cell r="E5" t="str">
            <v>Incumplimiento legal</v>
          </cell>
          <cell r="F5" t="str">
            <v>Incumplimiento legal</v>
          </cell>
          <cell r="G5" t="str">
            <v>Pérdida de integridad de la información</v>
          </cell>
          <cell r="H5" t="str">
            <v>Cumplimiento legal</v>
          </cell>
          <cell r="Y5" t="str">
            <v>4 Garantizar la sostenibilidad financiera de sistema de salud</v>
          </cell>
          <cell r="AB5" t="str">
            <v>El ingreso del país a la OCDE</v>
          </cell>
          <cell r="AD5" t="str">
            <v>3 Pensión de Jubilación y Vejez</v>
          </cell>
          <cell r="AF5" t="str">
            <v>errores de digitacion en la liquidacion</v>
          </cell>
          <cell r="AG5" t="str">
            <v/>
          </cell>
        </row>
        <row r="6">
          <cell r="C6" t="str">
            <v xml:space="preserve">Gestión Administrativa y Financiera </v>
          </cell>
          <cell r="D6" t="str">
            <v>Tráfico de influencias</v>
          </cell>
          <cell r="E6" t="str">
            <v>Inexactitud</v>
          </cell>
          <cell r="F6" t="str">
            <v>Inexactitud</v>
          </cell>
          <cell r="H6" t="str">
            <v>Exactitud</v>
          </cell>
          <cell r="AB6" t="str">
            <v>La implementación de nueva normatividad e instrumentos en el sistema de salud (Ley Estatutaria en Salud, mecanismo de exclusiones, Modelo Integrado de Atención en Salud-MIAS, aplicativo MiPres)</v>
          </cell>
          <cell r="AD6" t="str">
            <v>4 Pensión de Sustitución y de Sobrevivientes</v>
          </cell>
          <cell r="AF6" t="str">
            <v/>
          </cell>
          <cell r="AG6" t="str">
            <v/>
          </cell>
        </row>
        <row r="7">
          <cell r="C7" t="str">
            <v xml:space="preserve">Gestión de Bienes y Servicios </v>
          </cell>
          <cell r="D7" t="str">
            <v>Uso indebido de información privilegiada</v>
          </cell>
          <cell r="AB7" t="str">
            <v>La consolidación de la política farmacéutica: instrumentos de transparencia, uso racional de tecnologías en salud, cultura de autorregulación</v>
          </cell>
          <cell r="AD7" t="str">
            <v>5 Pensión Familiar</v>
          </cell>
          <cell r="AF7" t="str">
            <v/>
          </cell>
          <cell r="AG7" t="str">
            <v/>
          </cell>
        </row>
        <row r="8">
          <cell r="C8" t="str">
            <v>Gestión de Talento Humano</v>
          </cell>
          <cell r="AB8" t="str">
            <v>La promoción de una nueva cultura de la seguridad social</v>
          </cell>
          <cell r="AD8" t="str">
            <v>6 Reconocimiento y Pago del Auxilio de Cesantías</v>
          </cell>
          <cell r="AF8" t="str">
            <v/>
          </cell>
          <cell r="AG8" t="str">
            <v/>
          </cell>
        </row>
        <row r="9">
          <cell r="C9" t="str">
            <v xml:space="preserve">Gestión Jurídica </v>
          </cell>
          <cell r="AB9" t="str">
            <v>La nueva EPS MEDIMAS</v>
          </cell>
          <cell r="AD9" t="str">
            <v>7 Sustitución Pensional Ley 44 de 1980 - Ley 1204 de 2008</v>
          </cell>
          <cell r="AF9" t="str">
            <v/>
          </cell>
          <cell r="AG9" t="str">
            <v/>
          </cell>
        </row>
        <row r="10">
          <cell r="C10" t="str">
            <v xml:space="preserve">Gestión Tecnológica </v>
          </cell>
          <cell r="AB10" t="str">
            <v>El fortalecimiento patrimonial de las EPS</v>
          </cell>
          <cell r="AD10" t="str">
            <v>--- Otros Procedimientos Administrativos (OPA´S)</v>
          </cell>
          <cell r="AF10" t="str">
            <v/>
          </cell>
          <cell r="AG10" t="str">
            <v/>
          </cell>
        </row>
        <row r="11">
          <cell r="C11" t="str">
            <v xml:space="preserve">Pago de Prestaciones Económicas </v>
          </cell>
          <cell r="AB11" t="str">
            <v>El postconflicto</v>
          </cell>
          <cell r="AD11" t="str">
            <v>1 Certificados en Línea para Pensionados, Afiliados y Entidades</v>
          </cell>
          <cell r="AF11" t="str">
            <v/>
          </cell>
          <cell r="AG11" t="str">
            <v/>
          </cell>
        </row>
        <row r="12">
          <cell r="C12" t="str">
            <v xml:space="preserve">Reconocimiento de Prestaciones Económicas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DOFA_proceso_o_proyecto"/>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Mapa_riesgos"/>
      <sheetName val="Frecuencia"/>
      <sheetName val="Factibilidad"/>
      <sheetName val="Exposición"/>
      <sheetName val="Enc_Imp_Corrupción"/>
      <sheetName val="Imp_Pro"/>
      <sheetName val="Imp_proy"/>
      <sheetName val="Texto_Act_Control1"/>
      <sheetName val="Texto_Act_Control2"/>
      <sheetName val="Texto_Act_Control3"/>
      <sheetName val="Texto_Act_Control4"/>
      <sheetName val="Texto_Act_Control5"/>
      <sheetName val="Texto_Act_Control6"/>
      <sheetName val="Texto_Act_Control7"/>
      <sheetName val="Texto_Act_Control8"/>
      <sheetName val="Texto_Act_Control9"/>
      <sheetName val="Texto_Act_Control10"/>
      <sheetName val="Texto_Act_Control11"/>
      <sheetName val="Texto_Act_Control12"/>
      <sheetName val="Texto_Act_Control13"/>
      <sheetName val="Texto_Act_Control14"/>
      <sheetName val="Texto_Act_Control15"/>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Cesar Alberto Arcos Tiuso" refreshedDate="45289.352668981483" createdVersion="6" refreshedVersion="6" minRefreshableVersion="3" recordCount="20">
  <cacheSource type="worksheet">
    <worksheetSource ref="A11:BZ31" sheet="Mapa_riesgos"/>
  </cacheSource>
  <cacheFields count="102">
    <cacheField name="Proceso / Proyecto de inversión" numFmtId="0">
      <sharedItems count="33">
        <s v="Control Disciplinario"/>
        <s v="Evaluación del Sistema de Control Interno"/>
        <s v="Fortalecimiento de la Gestión Pública"/>
        <s v="Gestión de Contratación"/>
        <s v="Gestión de Recursos Físicos"/>
        <s v="Gestión de Servicios Administrativos y Tecnológicos"/>
        <s v="Gestión del Talento Humano"/>
        <s v="Gestión Financiera"/>
        <s v="Gestión Jurídica"/>
        <s v="Gobierno Abierto y Relacionamiento con la Ciudadanía"/>
        <s v="Paz, Víctimas y Reconciliación"/>
        <s v="Elaboración de Impresos y Registro Distrital" u="1"/>
        <s v="Comunicación Pública" u="1"/>
        <s v="7869 Implementación del modelo de gobierno abierto, accesible e incluyente de Bogotá" u="1"/>
        <s v="Gestión Documental Interna" u="1"/>
        <s v="Gestión Estratégica de Talento Humano" u="1"/>
        <s v="Gestión, Administración y Soporte de infraestructura y Recursos tecnológicos" u="1"/>
        <s v="Gestión del Conocimiento" u="1"/>
        <s v="7868 Desarrollo Institucional para una Gestión Pública Eficiente" u="1"/>
        <s v="Internacionalización de Bogotá" u="1"/>
        <s v="Fortalecimiento Institucional" u="1"/>
        <s v="Asesoría Técnica y Proyectos en Materia TIC" u="1"/>
        <s v="Fortalecimiento de la Administración y la Gestión Pública Distrital" u="1"/>
        <s v="Direccionamiento Estratégico" u="1"/>
        <s v="Asistencia, atención y reparación integral a víctimas del conflicto armado e implementación de acciones de memoria, paz y reconciliación en Bogotá" u="1"/>
        <s v="Gestión de Alianzas e Internacionalización de Bogotá" u="1"/>
        <s v="Gestión de Seguridad y Salud en el Trabajo" u="1"/>
        <s v="Gestión Estratégica de Comunicación e Información" u="1"/>
        <s v="Gestión del Sistema Distrital de Servicio a la Ciudadanía" u="1"/>
        <s v="Contratación" u="1"/>
        <s v="Estrategia de Tecnologías de la Información y las Comunicaciones" u="1"/>
        <s v="Gestión de la Función Archivística y del Patrimonio Documental del Distrito Capital" u="1"/>
        <s v="Gestión de Servicios Administrativos" u="1"/>
      </sharedItems>
    </cacheField>
    <cacheField name="Objetivo" numFmtId="0">
      <sharedItems longText="1"/>
    </cacheField>
    <cacheField name="Alcance u objetivos específicos" numFmtId="0">
      <sharedItems longText="1"/>
    </cacheField>
    <cacheField name="Líder de proceso o Gerente de proyecto" numFmtId="0">
      <sharedItems/>
    </cacheField>
    <cacheField name="Tipo de proceso o proyecto" numFmtId="0">
      <sharedItems/>
    </cacheField>
    <cacheField name="Actividad clave o fase del proyecto" numFmtId="0">
      <sharedItems longText="1"/>
    </cacheField>
    <cacheField name="Id del riesgo en el Aplicativo DARUMA" numFmtId="0">
      <sharedItems containsSemiMixedTypes="0" containsString="0" containsNumber="1" containsInteger="1" minValue="113" maxValue="197"/>
    </cacheField>
    <cacheField name="Código del riesgo en el Aplicativo DARUMA" numFmtId="0">
      <sharedItems/>
    </cacheField>
    <cacheField name="Descripción del riesgo" numFmtId="0">
      <sharedItems longText="1"/>
    </cacheField>
    <cacheField name="Fuente del riesgo" numFmtId="0">
      <sharedItems count="3">
        <s v="Corrupción"/>
        <s v="Gestión de procesos" u="1"/>
        <s v="Proyecto de inversión" u="1"/>
      </sharedItems>
    </cacheField>
    <cacheField name="Clasificación o tipo de riesgo" numFmtId="0">
      <sharedItems/>
    </cacheField>
    <cacheField name="Responsable del riesgo" numFmtId="0">
      <sharedItems/>
    </cacheField>
    <cacheField name="Internas" numFmtId="0">
      <sharedItems longText="1"/>
    </cacheField>
    <cacheField name="Externas" numFmtId="0">
      <sharedItems longText="1"/>
    </cacheField>
    <cacheField name="Efectos (consecuencias)" numFmtId="0">
      <sharedItems longText="1"/>
    </cacheField>
    <cacheField name="Objetivos estratégicos asociados" numFmtId="0">
      <sharedItems/>
    </cacheField>
    <cacheField name="Trámites, OPA's y consultas asociados" numFmtId="0">
      <sharedItems/>
    </cacheField>
    <cacheField name="Otros procesos del Sistema de Gestión de Calidad" numFmtId="0">
      <sharedItems/>
    </cacheField>
    <cacheField name="Objetivos de Desarrollo Sostenible" numFmtId="0">
      <sharedItems/>
    </cacheField>
    <cacheField name="Proyectos de inversión asociados" numFmtId="0">
      <sharedItems/>
    </cacheField>
    <cacheField name="Probabilidad inherente" numFmtId="0">
      <sharedItems/>
    </cacheField>
    <cacheField name="Valor porcentual probabilidad inherente" numFmtId="9">
      <sharedItems containsSemiMixedTypes="0" containsString="0" containsNumber="1" minValue="0.2" maxValue="0.4"/>
    </cacheField>
    <cacheField name="Financiero" numFmtId="0">
      <sharedItems/>
    </cacheField>
    <cacheField name="Imagen" numFmtId="0">
      <sharedItems/>
    </cacheField>
    <cacheField name="Medidas de control interno y externo" numFmtId="0">
      <sharedItems/>
    </cacheField>
    <cacheField name="Operativo" numFmtId="0">
      <sharedItems/>
    </cacheField>
    <cacheField name="Información" numFmtId="0">
      <sharedItems/>
    </cacheField>
    <cacheField name="Cumplimiento" numFmtId="0">
      <sharedItems/>
    </cacheField>
    <cacheField name="Impacto inherente" numFmtId="0">
      <sharedItems/>
    </cacheField>
    <cacheField name="Valor porcentual impacto inherente" numFmtId="9">
      <sharedItems containsSemiMixedTypes="0" containsString="0" containsNumber="1" minValue="0.6" maxValue="1"/>
    </cacheField>
    <cacheField name="Valoración inherente" numFmtId="0">
      <sharedItems/>
    </cacheField>
    <cacheField name="Explicación de la valoración" numFmtId="0">
      <sharedItems longText="1"/>
    </cacheField>
    <cacheField name="Controles preventivos y detectivos" numFmtId="0">
      <sharedItems longText="1"/>
    </cacheField>
    <cacheField name="Documentación (controles preventivos y detectivos)" numFmtId="0">
      <sharedItems/>
    </cacheField>
    <cacheField name="Frecuencia (controles preventivos y detectivos)" numFmtId="0">
      <sharedItems/>
    </cacheField>
    <cacheField name="Evidencia (controles preventivos y detectivos)" numFmtId="0">
      <sharedItems/>
    </cacheField>
    <cacheField name="Tipo de control (preventivos y detectivos)" numFmtId="0">
      <sharedItems/>
    </cacheField>
    <cacheField name="Valor porcentual tipo de control (preventivos y detectivos)" numFmtId="9">
      <sharedItems/>
    </cacheField>
    <cacheField name="Implementación (controles preventivos y detectivos)" numFmtId="0">
      <sharedItems/>
    </cacheField>
    <cacheField name="Valor porcentual implementación (controles preventivos y detectivos)" numFmtId="9">
      <sharedItems/>
    </cacheField>
    <cacheField name="Calificación del diseño (controles preventivos y detectivos)" numFmtId="9">
      <sharedItems/>
    </cacheField>
    <cacheField name="Controles correctivos" numFmtId="0">
      <sharedItems longText="1"/>
    </cacheField>
    <cacheField name="Documentación (controles correctivos)" numFmtId="0">
      <sharedItems/>
    </cacheField>
    <cacheField name="Frecuencia (controles correctivos)" numFmtId="0">
      <sharedItems/>
    </cacheField>
    <cacheField name="Evidencia (controles correctivos)" numFmtId="0">
      <sharedItems/>
    </cacheField>
    <cacheField name="Tipo de control (correctivos)" numFmtId="0">
      <sharedItems/>
    </cacheField>
    <cacheField name="Valor porcentual tipo de control (correctivos)" numFmtId="9">
      <sharedItems/>
    </cacheField>
    <cacheField name="Implementación (controles correctivos)" numFmtId="0">
      <sharedItems/>
    </cacheField>
    <cacheField name="Valor porcentual implementación (controles correctivos)" numFmtId="9">
      <sharedItems/>
    </cacheField>
    <cacheField name="Calificación del diseño (controles correctivos)" numFmtId="9">
      <sharedItems/>
    </cacheField>
    <cacheField name="Probabilidad residual" numFmtId="0">
      <sharedItems/>
    </cacheField>
    <cacheField name="Valor porcentual probabilidad residual" numFmtId="166">
      <sharedItems containsSemiMixedTypes="0" containsString="0" containsNumber="1" minValue="6.2233919999999977E-3" maxValue="0.12"/>
    </cacheField>
    <cacheField name="impacto residual" numFmtId="0">
      <sharedItems/>
    </cacheField>
    <cacheField name="Valor porcentual impacto residual" numFmtId="166">
      <sharedItems containsSemiMixedTypes="0" containsString="0" containsNumber="1" minValue="0.6" maxValue="1"/>
    </cacheField>
    <cacheField name="Valoración residual" numFmtId="0">
      <sharedItems/>
    </cacheField>
    <cacheField name="Explicación de la valoración2" numFmtId="0">
      <sharedItems longText="1"/>
    </cacheField>
    <cacheField name="Opción de manejo" numFmtId="0">
      <sharedItems/>
    </cacheField>
    <cacheField name="Acciones (características):_x000a__x000a_Probabilidad_x000a_---------------_x000a_Impacto" numFmtId="0">
      <sharedItems longText="1"/>
    </cacheField>
    <cacheField name="Responsable de ejecución (acciones tratamiento)" numFmtId="0">
      <sharedItems/>
    </cacheField>
    <cacheField name="Nombre del plan en el Aplicativo DARUMA" numFmtId="0">
      <sharedItems/>
    </cacheField>
    <cacheField name="Id de la acción en el Aplicativo DARUMA" numFmtId="0">
      <sharedItems/>
    </cacheField>
    <cacheField name="Fecha de inicio (acciones tratamiento)" numFmtId="0">
      <sharedItems/>
    </cacheField>
    <cacheField name="Fecha de terminación (acciones tratamiento)" numFmtId="0">
      <sharedItems/>
    </cacheField>
    <cacheField name="Acciones contingencia" numFmtId="0">
      <sharedItems longText="1"/>
    </cacheField>
    <cacheField name="Responsable de ejecución (acciones contingencia)" numFmtId="0">
      <sharedItems longText="1"/>
    </cacheField>
    <cacheField name="Producto (acciones contingencia)" numFmtId="0">
      <sharedItems longText="1"/>
    </cacheField>
    <cacheField name="Fecha de cambio" numFmtId="164">
      <sharedItems containsSemiMixedTypes="0" containsNonDate="0" containsDate="1" containsString="0" minDate="2018-09-06T00:00:00" maxDate="2021-12-18T00:00:00"/>
    </cacheField>
    <cacheField name="Aspecto(s) que cambiaron" numFmtId="0">
      <sharedItems/>
    </cacheField>
    <cacheField name="Descripción de los cambios efectuados" numFmtId="0">
      <sharedItems longText="1"/>
    </cacheField>
    <cacheField name="Fecha de cambio2" numFmtId="164">
      <sharedItems containsSemiMixedTypes="0" containsNonDate="0" containsDate="1" containsString="0" minDate="2019-05-07T00:00:00" maxDate="2022-02-09T00:00:00"/>
    </cacheField>
    <cacheField name="Aspecto(s) que cambiaron2" numFmtId="0">
      <sharedItems/>
    </cacheField>
    <cacheField name="Descripción de los cambios efectuados2" numFmtId="0">
      <sharedItems longText="1"/>
    </cacheField>
    <cacheField name="Fecha de cambio3" numFmtId="164">
      <sharedItems containsSemiMixedTypes="0" containsNonDate="0" containsDate="1" containsString="0" minDate="2019-10-17T00:00:00" maxDate="2022-12-17T00:00:00"/>
    </cacheField>
    <cacheField name="Aspecto(s) que cambiaron3" numFmtId="0">
      <sharedItems/>
    </cacheField>
    <cacheField name="Descripción de los cambios efectuados3" numFmtId="0">
      <sharedItems longText="1"/>
    </cacheField>
    <cacheField name="Fecha de cambio4" numFmtId="164">
      <sharedItems containsSemiMixedTypes="0" containsNonDate="0" containsDate="1" containsString="0" minDate="2020-03-05T00:00:00" maxDate="2023-04-20T00:00:00"/>
    </cacheField>
    <cacheField name="Aspecto(s) que cambiaron4" numFmtId="0">
      <sharedItems/>
    </cacheField>
    <cacheField name="Descripción de los cambios efectuados4" numFmtId="0">
      <sharedItems longText="1"/>
    </cacheField>
    <cacheField name="Fecha de cambio5" numFmtId="164">
      <sharedItems containsDate="1" containsMixedTypes="1" minDate="2020-04-02T00:00:00" maxDate="2022-12-15T00:00:00"/>
    </cacheField>
    <cacheField name="Aspecto(s) que cambiaron5" numFmtId="0">
      <sharedItems/>
    </cacheField>
    <cacheField name="Descripción de los cambios efectuados5" numFmtId="0">
      <sharedItems longText="1"/>
    </cacheField>
    <cacheField name="Fecha de cambio6" numFmtId="164">
      <sharedItems containsDate="1" containsMixedTypes="1" minDate="2020-09-10T00:00:00" maxDate="2023-05-18T00:00:00"/>
    </cacheField>
    <cacheField name="Aspecto(s) que cambiaron6" numFmtId="0">
      <sharedItems/>
    </cacheField>
    <cacheField name="Descripción de los cambios efectuados6" numFmtId="0">
      <sharedItems longText="1"/>
    </cacheField>
    <cacheField name="Fecha de cambio7" numFmtId="164">
      <sharedItems containsDate="1" containsMixedTypes="1" minDate="2020-12-03T00:00:00" maxDate="2021-12-17T00:00:00"/>
    </cacheField>
    <cacheField name="Aspecto(s) que cambiaron7" numFmtId="0">
      <sharedItems/>
    </cacheField>
    <cacheField name="Descripción de los cambios efectuados7" numFmtId="0">
      <sharedItems longText="1"/>
    </cacheField>
    <cacheField name="Fecha de cambio8" numFmtId="164">
      <sharedItems containsDate="1" containsMixedTypes="1" minDate="2021-02-22T00:00:00" maxDate="2022-12-13T00:00:00"/>
    </cacheField>
    <cacheField name="Aspecto(s) que cambiaron8" numFmtId="0">
      <sharedItems/>
    </cacheField>
    <cacheField name="Descripción de los cambios efectuados8" numFmtId="0">
      <sharedItems longText="1"/>
    </cacheField>
    <cacheField name="Fecha de cambio9" numFmtId="164">
      <sharedItems containsDate="1" containsMixedTypes="1" minDate="2021-09-13T00:00:00" maxDate="2023-06-27T00:00:00"/>
    </cacheField>
    <cacheField name="Aspecto(s) que cambiaron9" numFmtId="0">
      <sharedItems/>
    </cacheField>
    <cacheField name="Descripción de los cambios efectuados9" numFmtId="0">
      <sharedItems longText="1"/>
    </cacheField>
    <cacheField name="Fecha de cambio10" numFmtId="164">
      <sharedItems containsDate="1" containsMixedTypes="1" minDate="2021-12-03T00:00:00" maxDate="2023-06-27T00:00:00"/>
    </cacheField>
    <cacheField name="Aspecto(s) que cambiaron10" numFmtId="0">
      <sharedItems/>
    </cacheField>
    <cacheField name="Descripción de los cambios efectuados10" numFmtId="0">
      <sharedItems longText="1"/>
    </cacheField>
    <cacheField name="Fecha de cambio11" numFmtId="164">
      <sharedItems containsDate="1" containsMixedTypes="1" minDate="2022-12-02T00:00:00" maxDate="2023-11-09T00:00:00"/>
    </cacheField>
    <cacheField name="Aspecto(s) que cambiaron11" numFmtId="0">
      <sharedItems/>
    </cacheField>
    <cacheField name="Descripción de los cambios efectuados11" numFmtId="0">
      <sharedItems longText="1"/>
    </cacheField>
    <cacheField name="Fecha de cambio12" numFmtId="164">
      <sharedItems containsDate="1" containsMixedTypes="1" minDate="2023-04-26T00:00:00" maxDate="2023-11-29T00:00:00"/>
    </cacheField>
    <cacheField name="Aspecto(s) que cambiaron12" numFmtId="0">
      <sharedItems/>
    </cacheField>
    <cacheField name="Descripción de los cambios efectuados12"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esar Alberto Arcos Tiuso" refreshedDate="45289.352669675929" createdVersion="7" refreshedVersion="6" minRefreshableVersion="3" recordCount="20">
  <cacheSource type="worksheet">
    <worksheetSource ref="A11:CA31" sheet="Mapa_riesgos"/>
  </cacheSource>
  <cacheFields count="103">
    <cacheField name="Proceso / Proyecto de inversión" numFmtId="0">
      <sharedItems/>
    </cacheField>
    <cacheField name="Objetivo" numFmtId="0">
      <sharedItems longText="1"/>
    </cacheField>
    <cacheField name="Alcance u objetivos específicos" numFmtId="0">
      <sharedItems longText="1"/>
    </cacheField>
    <cacheField name="Líder de proceso o Gerente de proyecto" numFmtId="0">
      <sharedItems/>
    </cacheField>
    <cacheField name="Tipo de proceso o proyecto" numFmtId="0">
      <sharedItems/>
    </cacheField>
    <cacheField name="Actividad clave o fase del proyecto" numFmtId="0">
      <sharedItems longText="1"/>
    </cacheField>
    <cacheField name="Id del riesgo en el Aplicativo DARUMA" numFmtId="0">
      <sharedItems containsSemiMixedTypes="0" containsString="0" containsNumber="1" containsInteger="1" minValue="113" maxValue="197"/>
    </cacheField>
    <cacheField name="Código del riesgo en el Aplicativo DARUMA" numFmtId="0">
      <sharedItems/>
    </cacheField>
    <cacheField name="Descripción del riesgo" numFmtId="0">
      <sharedItems longText="1"/>
    </cacheField>
    <cacheField name="Fuente del riesgo" numFmtId="0">
      <sharedItems count="3">
        <s v="Corrupción"/>
        <s v="Gestión de procesos" u="1"/>
        <s v="Proyecto de inversión" u="1"/>
      </sharedItems>
    </cacheField>
    <cacheField name="Clasificación o tipo de riesgo" numFmtId="0">
      <sharedItems/>
    </cacheField>
    <cacheField name="Responsable del riesgo" numFmtId="0">
      <sharedItems count="22">
        <s v="Oficina de Control Disciplinario Interno, Oficina Jurídica y Despacho de la Secretaría General."/>
        <s v="Oficina de Control Interno"/>
        <s v="Dirección Distrital de Archivo de Bogotá"/>
        <s v="Dirección de Contratación"/>
        <s v="Subdirección de Servicios Administrativos"/>
        <s v="Subdirección de Gestión Documental"/>
        <s v="Dirección de Talento Humano"/>
        <s v="Subdirección Financiera"/>
        <s v="Oficina Jurídica"/>
        <s v="Subsecretaría de Servicio a la Ciudadanía"/>
        <s v="Oficina Alta Consejería Distrital de Tecnologías de la Información y las Comunicaciones"/>
        <s v="Oficina Alta Consejería de Paz, Víctimas y Reconciliación"/>
        <s v="Oficina Asesora de Planeación" u="1"/>
        <s v="Oficina de Control Disciplinario Interno, Oficina Jurídica, Despacho de la Secretaría General." u="1"/>
        <s v="Oficina Consejería de Comunicaciones" u="1"/>
        <s v="Oficina de Control Disciplinario Interno / Oficina Jurídica" u="1"/>
        <s v="Subdirección de Imprenta Distrital" u="1"/>
        <s v="Dirección Distrital de Desarrollo Institucional" u="1"/>
        <s v="Dirección Distrital de Relaciones Internacionales" u="1"/>
        <s v="Oficina de Control Disciplinario Interno." u="1"/>
        <s v="Subsecretaría Distrital de Fortalecimiento Institucional" u="1"/>
        <s v="Oficina de Tecnologías de la Información y las Comunicaciones" u="1"/>
      </sharedItems>
    </cacheField>
    <cacheField name="Internas" numFmtId="0">
      <sharedItems longText="1"/>
    </cacheField>
    <cacheField name="Externas" numFmtId="0">
      <sharedItems longText="1"/>
    </cacheField>
    <cacheField name="Efectos (consecuencias)" numFmtId="0">
      <sharedItems longText="1"/>
    </cacheField>
    <cacheField name="Objetivos estratégicos asociados" numFmtId="0">
      <sharedItems/>
    </cacheField>
    <cacheField name="Trámites, OPA's y consultas asociados" numFmtId="0">
      <sharedItems/>
    </cacheField>
    <cacheField name="Otros procesos del Sistema de Gestión de Calidad" numFmtId="0">
      <sharedItems/>
    </cacheField>
    <cacheField name="Objetivos de Desarrollo Sostenible" numFmtId="0">
      <sharedItems/>
    </cacheField>
    <cacheField name="Proyectos de inversión asociados" numFmtId="0">
      <sharedItems/>
    </cacheField>
    <cacheField name="Probabilidad inherente" numFmtId="0">
      <sharedItems/>
    </cacheField>
    <cacheField name="Valor porcentual probabilidad inherente" numFmtId="9">
      <sharedItems containsSemiMixedTypes="0" containsString="0" containsNumber="1" minValue="0.2" maxValue="0.4"/>
    </cacheField>
    <cacheField name="Financiero" numFmtId="0">
      <sharedItems/>
    </cacheField>
    <cacheField name="Imagen" numFmtId="0">
      <sharedItems/>
    </cacheField>
    <cacheField name="Medidas de control interno y externo" numFmtId="0">
      <sharedItems/>
    </cacheField>
    <cacheField name="Operativo" numFmtId="0">
      <sharedItems/>
    </cacheField>
    <cacheField name="Información" numFmtId="0">
      <sharedItems/>
    </cacheField>
    <cacheField name="Cumplimiento" numFmtId="0">
      <sharedItems/>
    </cacheField>
    <cacheField name="Impacto inherente" numFmtId="0">
      <sharedItems/>
    </cacheField>
    <cacheField name="Valor porcentual impacto inherente" numFmtId="9">
      <sharedItems containsSemiMixedTypes="0" containsString="0" containsNumber="1" minValue="0.6" maxValue="1"/>
    </cacheField>
    <cacheField name="Valoración inherente" numFmtId="0">
      <sharedItems/>
    </cacheField>
    <cacheField name="Explicación de la valoración" numFmtId="0">
      <sharedItems longText="1"/>
    </cacheField>
    <cacheField name="Controles preventivos y detectivos" numFmtId="0">
      <sharedItems longText="1"/>
    </cacheField>
    <cacheField name="Documentación (controles preventivos y detectivos)" numFmtId="0">
      <sharedItems/>
    </cacheField>
    <cacheField name="Frecuencia (controles preventivos y detectivos)" numFmtId="0">
      <sharedItems/>
    </cacheField>
    <cacheField name="Evidencia (controles preventivos y detectivos)" numFmtId="0">
      <sharedItems/>
    </cacheField>
    <cacheField name="Tipo de control (preventivos y detectivos)" numFmtId="0">
      <sharedItems/>
    </cacheField>
    <cacheField name="Valor porcentual tipo de control (preventivos y detectivos)" numFmtId="9">
      <sharedItems/>
    </cacheField>
    <cacheField name="Implementación (controles preventivos y detectivos)" numFmtId="0">
      <sharedItems/>
    </cacheField>
    <cacheField name="Valor porcentual implementación (controles preventivos y detectivos)" numFmtId="9">
      <sharedItems/>
    </cacheField>
    <cacheField name="Calificación del diseño (controles preventivos y detectivos)" numFmtId="9">
      <sharedItems/>
    </cacheField>
    <cacheField name="Controles correctivos" numFmtId="0">
      <sharedItems longText="1"/>
    </cacheField>
    <cacheField name="Documentación (controles correctivos)" numFmtId="0">
      <sharedItems/>
    </cacheField>
    <cacheField name="Frecuencia (controles correctivos)" numFmtId="0">
      <sharedItems/>
    </cacheField>
    <cacheField name="Evidencia (controles correctivos)" numFmtId="0">
      <sharedItems/>
    </cacheField>
    <cacheField name="Tipo de control (correctivos)" numFmtId="0">
      <sharedItems/>
    </cacheField>
    <cacheField name="Valor porcentual tipo de control (correctivos)" numFmtId="9">
      <sharedItems/>
    </cacheField>
    <cacheField name="Implementación (controles correctivos)" numFmtId="0">
      <sharedItems/>
    </cacheField>
    <cacheField name="Valor porcentual implementación (controles correctivos)" numFmtId="9">
      <sharedItems/>
    </cacheField>
    <cacheField name="Calificación del diseño (controles correctivos)" numFmtId="9">
      <sharedItems/>
    </cacheField>
    <cacheField name="Probabilidad residual" numFmtId="0">
      <sharedItems/>
    </cacheField>
    <cacheField name="Valor porcentual probabilidad residual" numFmtId="166">
      <sharedItems containsSemiMixedTypes="0" containsString="0" containsNumber="1" minValue="6.2233919999999977E-3" maxValue="0.12"/>
    </cacheField>
    <cacheField name="impacto residual" numFmtId="0">
      <sharedItems/>
    </cacheField>
    <cacheField name="Valor porcentual impacto residual" numFmtId="166">
      <sharedItems containsSemiMixedTypes="0" containsString="0" containsNumber="1" minValue="0.6" maxValue="1"/>
    </cacheField>
    <cacheField name="Valoración residual" numFmtId="0">
      <sharedItems/>
    </cacheField>
    <cacheField name="Explicación de la valoración2" numFmtId="0">
      <sharedItems longText="1"/>
    </cacheField>
    <cacheField name="Opción de manejo" numFmtId="0">
      <sharedItems/>
    </cacheField>
    <cacheField name="Acciones (características):_x000a__x000a_Probabilidad_x000a_---------------_x000a_Impacto" numFmtId="0">
      <sharedItems longText="1"/>
    </cacheField>
    <cacheField name="Responsable de ejecución (acciones tratamiento)" numFmtId="0">
      <sharedItems/>
    </cacheField>
    <cacheField name="Nombre del plan en el Aplicativo DARUMA" numFmtId="0">
      <sharedItems/>
    </cacheField>
    <cacheField name="Id de la acción en el Aplicativo DARUMA" numFmtId="0">
      <sharedItems/>
    </cacheField>
    <cacheField name="Fecha de inicio (acciones tratamiento)" numFmtId="0">
      <sharedItems/>
    </cacheField>
    <cacheField name="Fecha de terminación (acciones tratamiento)" numFmtId="0">
      <sharedItems/>
    </cacheField>
    <cacheField name="Acciones contingencia" numFmtId="0">
      <sharedItems longText="1"/>
    </cacheField>
    <cacheField name="Responsable de ejecución (acciones contingencia)" numFmtId="0">
      <sharedItems longText="1"/>
    </cacheField>
    <cacheField name="Producto (acciones contingencia)" numFmtId="0">
      <sharedItems longText="1"/>
    </cacheField>
    <cacheField name="Fecha de cambio" numFmtId="164">
      <sharedItems containsSemiMixedTypes="0" containsNonDate="0" containsDate="1" containsString="0" minDate="2018-09-06T00:00:00" maxDate="2021-12-18T00:00:00"/>
    </cacheField>
    <cacheField name="Aspecto(s) que cambiaron" numFmtId="0">
      <sharedItems/>
    </cacheField>
    <cacheField name="Descripción de los cambios efectuados" numFmtId="0">
      <sharedItems longText="1"/>
    </cacheField>
    <cacheField name="Fecha de cambio2" numFmtId="164">
      <sharedItems containsSemiMixedTypes="0" containsNonDate="0" containsDate="1" containsString="0" minDate="2019-05-07T00:00:00" maxDate="2022-02-09T00:00:00"/>
    </cacheField>
    <cacheField name="Aspecto(s) que cambiaron2" numFmtId="0">
      <sharedItems/>
    </cacheField>
    <cacheField name="Descripción de los cambios efectuados2" numFmtId="0">
      <sharedItems longText="1"/>
    </cacheField>
    <cacheField name="Fecha de cambio3" numFmtId="164">
      <sharedItems containsSemiMixedTypes="0" containsNonDate="0" containsDate="1" containsString="0" minDate="2019-10-17T00:00:00" maxDate="2022-12-17T00:00:00"/>
    </cacheField>
    <cacheField name="Aspecto(s) que cambiaron3" numFmtId="0">
      <sharedItems/>
    </cacheField>
    <cacheField name="Descripción de los cambios efectuados3" numFmtId="0">
      <sharedItems longText="1"/>
    </cacheField>
    <cacheField name="Fecha de cambio4" numFmtId="164">
      <sharedItems containsSemiMixedTypes="0" containsNonDate="0" containsDate="1" containsString="0" minDate="2020-03-05T00:00:00" maxDate="2023-04-20T00:00:00"/>
    </cacheField>
    <cacheField name="Aspecto(s) que cambiaron4" numFmtId="0">
      <sharedItems/>
    </cacheField>
    <cacheField name="Descripción de los cambios efectuados4" numFmtId="0">
      <sharedItems longText="1"/>
    </cacheField>
    <cacheField name="Fecha de cambio5" numFmtId="164">
      <sharedItems containsDate="1" containsMixedTypes="1" minDate="2020-04-02T00:00:00" maxDate="2022-12-15T00:00:00"/>
    </cacheField>
    <cacheField name="Aspecto(s) que cambiaron5" numFmtId="0">
      <sharedItems/>
    </cacheField>
    <cacheField name="Descripción de los cambios efectuados5" numFmtId="0">
      <sharedItems longText="1"/>
    </cacheField>
    <cacheField name="Fecha de cambio6" numFmtId="164">
      <sharedItems containsDate="1" containsMixedTypes="1" minDate="2020-09-10T00:00:00" maxDate="2023-05-18T00:00:00"/>
    </cacheField>
    <cacheField name="Aspecto(s) que cambiaron6" numFmtId="0">
      <sharedItems/>
    </cacheField>
    <cacheField name="Descripción de los cambios efectuados6" numFmtId="0">
      <sharedItems longText="1"/>
    </cacheField>
    <cacheField name="Fecha de cambio7" numFmtId="164">
      <sharedItems containsDate="1" containsMixedTypes="1" minDate="2020-12-03T00:00:00" maxDate="2021-12-17T00:00:00"/>
    </cacheField>
    <cacheField name="Aspecto(s) que cambiaron7" numFmtId="0">
      <sharedItems/>
    </cacheField>
    <cacheField name="Descripción de los cambios efectuados7" numFmtId="0">
      <sharedItems longText="1"/>
    </cacheField>
    <cacheField name="Fecha de cambio8" numFmtId="164">
      <sharedItems containsDate="1" containsMixedTypes="1" minDate="2021-02-22T00:00:00" maxDate="2022-12-13T00:00:00"/>
    </cacheField>
    <cacheField name="Aspecto(s) que cambiaron8" numFmtId="0">
      <sharedItems/>
    </cacheField>
    <cacheField name="Descripción de los cambios efectuados8" numFmtId="0">
      <sharedItems longText="1"/>
    </cacheField>
    <cacheField name="Fecha de cambio9" numFmtId="164">
      <sharedItems containsDate="1" containsMixedTypes="1" minDate="2021-09-13T00:00:00" maxDate="2023-06-27T00:00:00"/>
    </cacheField>
    <cacheField name="Aspecto(s) que cambiaron9" numFmtId="0">
      <sharedItems/>
    </cacheField>
    <cacheField name="Descripción de los cambios efectuados9" numFmtId="0">
      <sharedItems longText="1"/>
    </cacheField>
    <cacheField name="Fecha de cambio10" numFmtId="164">
      <sharedItems containsDate="1" containsMixedTypes="1" minDate="2021-12-03T00:00:00" maxDate="2023-06-27T00:00:00"/>
    </cacheField>
    <cacheField name="Aspecto(s) que cambiaron10" numFmtId="0">
      <sharedItems/>
    </cacheField>
    <cacheField name="Descripción de los cambios efectuados10" numFmtId="0">
      <sharedItems longText="1"/>
    </cacheField>
    <cacheField name="Fecha de cambio11" numFmtId="164">
      <sharedItems containsDate="1" containsMixedTypes="1" minDate="2022-12-02T00:00:00" maxDate="2023-11-09T00:00:00"/>
    </cacheField>
    <cacheField name="Aspecto(s) que cambiaron11" numFmtId="0">
      <sharedItems/>
    </cacheField>
    <cacheField name="Descripción de los cambios efectuados11" numFmtId="0">
      <sharedItems longText="1"/>
    </cacheField>
    <cacheField name="Fecha de cambio12" numFmtId="164">
      <sharedItems containsDate="1" containsMixedTypes="1" minDate="2023-04-26T00:00:00" maxDate="2023-11-29T00:00:00"/>
    </cacheField>
    <cacheField name="Aspecto(s) que cambiaron12" numFmtId="0">
      <sharedItems/>
    </cacheField>
    <cacheField name="Descripción de los cambios efectuados12" numFmtId="0">
      <sharedItems longText="1"/>
    </cacheField>
    <cacheField name="Blancos borrar si 54" numFmtId="0">
      <sharedItems containsSemiMixedTypes="0" containsString="0" containsNumber="1" containsInteger="1" minValue="0" maxValue="1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
  <r>
    <x v="0"/>
    <s v="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
    <s v="Inicio con la recepción, registro y revisión de la queja disciplinaria, informe de servidor público u otro medio que amerite credibilidad, y con la elaboración de la estrategia preventiva, continua con el desarrollo de las etapas procesales pertinentes consagradas en la norma vigente en materia disciplinaria, y la ejecución de las acciones preventivas, termina con la decisión disciplinaria que corresponda, el archivo físico del expediente en el archivo de gestión, y seguimiento a la implementación de la estrategia preventiva."/>
    <s v="Jefe Oficina de Control Disciplinario Interno y Jefe Oficina Jurídica"/>
    <s v="Evaluación"/>
    <s v="Adelantar los procesos disciplinarios en etapa de instrucción_x000a_Adelantar los procesos disciplinarios en etapa de juzgamiento ordinario o verbal_x000a_Adelantar los procesos disciplinarios en etapa de segunda instancia_x000a_Adelantar los procesos disciplinarios según el procedimiento ordinario (Ley 734 de 2002)"/>
    <n v="113"/>
    <s v="EYADP-C006"/>
    <s v="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x v="0"/>
    <s v="Ejecución y administración de procesos"/>
    <s v="Oficina de Control Disciplinario Interno, Oficina Jurídica y Despacho de la Secretaría General."/>
    <s v="- Alta rotación de personal generando retrasos en la curva de aprendizaje._x000a_- Dificultades en la transferencia de conocimiento entre los servidores que se vinculan y retiran de la entidad._x000a_- Presentarse una situación de conflicto de interés y no manifestarlo._x000a__x000a__x000a__x000a__x000a__x000a__x000a_"/>
    <s v="- Presiones o motivaciones individuales, sociales o colectivas que inciten a realizar conductas contrarias al deber ser._x000a_- Presión o exigencias por parte de personas interesadas o motivación individual en el resultado del proceso disciplinario._x000a__x000a__x000a__x000a__x000a__x000a__x000a__x000a_"/>
    <s v="- Configuración y decreto de la prescripción y/o caducidad de la acción disciplinaria._x000a_- Daño a la imagen reputacional por impunidad disciplinaria._x000a_- Investigación disciplinaria por parte de un ente de control que corresponda por eventual impunidad disciplinaria.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Leve (1)"/>
    <s v="Moderado (3)"/>
    <s v="Moderado (3)"/>
    <s v="Leve (1)"/>
    <s v="Menor (2)"/>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Preventivo Implementación: Manual_x000a_- 2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_x000a_- 3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Preventivo Implementación: Manual_x000a_- 4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_x000a_- 5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_x000a_- 6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_x000a_- 7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_x000a_- 8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_x000a__x000a__x000a__x000a__x000a__x000a__x000a__x000a__x000a__x000a__x000a__x000a_"/>
    <s v="- Documentado_x000a_- Documentado_x000a_- Documentado_x000a_- Documentado_x000a_- Documentado_x000a_- Documentado_x000a_- Documentado_x000a_- Documentado_x000a__x000a__x000a__x000a__x000a__x000a__x000a__x000a__x000a__x000a__x000a__x000a_"/>
    <s v="- Continua_x000a_- Continua_x000a_- Continua_x000a_- Continua_x000a_- Continua_x000a_- Continua_x000a_- Continua_x000a_- Continua_x000a__x000a__x000a__x000a__x000a__x000a__x000a__x000a__x000a__x000a__x000a__x000a_"/>
    <s v="- Con registro_x000a_- Con registro_x000a_- Con registro_x000a_- Con registro_x000a_- Con registro_x000a_- Con registro_x000a_- Con registro_x000a_- Con registro_x000a__x000a__x000a__x000a__x000a__x000a__x000a__x000a__x000a__x000a__x000a__x000a_"/>
    <s v="- Preventivo_x000a_- Detectivo_x000a_- Preventivo_x000a_- Detectivo_x000a_- Preventivo_x000a_- Detectivo_x000a_- Preventivo_x000a_- Detectivo_x000a__x000a__x000a__x000a__x000a__x000a__x000a__x000a__x000a__x000a__x000a__x000a_"/>
    <s v="25%_x000a_15%_x000a_25%_x000a_15%_x000a_25%_x000a_15%_x000a_25%_x000a_15%_x000a__x000a__x000a__x000a__x000a__x000a__x000a__x000a__x000a__x000a__x000a__x000a_"/>
    <s v="- Manual_x000a_- Manual_x000a_- Manual_x000a_- Manual_x000a_- Manual_x000a_- Manual_x000a_- Manual_x000a_- Manual_x000a__x000a__x000a__x000a__x000a__x000a__x000a__x000a__x000a__x000a__x000a__x000a_"/>
    <s v="15%_x000a_15%_x000a_15%_x000a_15%_x000a_15%_x000a_15%_x000a_15%_x000a_15%_x000a__x000a__x000a__x000a__x000a__x000a__x000a__x000a__x000a__x000a__x000a__x000a_"/>
    <s v="40%_x000a_30%_x000a_40%_x000a_30%_x000a_40%_x000a_30%_x000a_40%_x000a_30%_x000a__x000a__x000a__x000a__x000a__x000a__x000a__x000a__x000a__x000a__x000a__x000a_"/>
    <s v="- 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 Tipo: Correctivo Implementación: Manual_x000a_- 2 El mapa de riesgos del proceso de Control Disciplinario indica que el Jefe de la Oficina de Control Disciplinario Interno, Jefe de la Oficina Jurídica y/o Despacho de la Secretaría General, según corresponda, autorizado(a) por el Manual Específico de Funciones y Competencias Laborales, cada vez que se identifique la materialización del riesgo, reasigna el expediente disciplinario a otro profesional de la Oficina de Control Disciplinario Interno, Oficina Jurídica y/o Despacho de la Secretaría General, con el fin de tramitar las actuaciones derivadas de la declaratoria de prescripción y/o caducidad.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6.2233919999999977E-3"/>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Definir e implementar una estrategia de divulgación, en materia preventiva disciplinaria, dirigida a los funcionarios y colaboradores de la Secretaría General._x000a__x000a_- Realizar informes cuatrimestrales sobre acciones preventivas y materialización de riesgos de corrupción, que contengan los riesgos de esta naturaleza susceptibles de materializarse o presentados, así como las denuncias de posibles actos de corrupción recibidas en el periodo."/>
    <s v="- Jefe de la Oficina de Control Disciplinario Interno_x000a__x000a_- Jefe de la Oficina de Control Disciplinario Interno"/>
    <s v="- PA230-028"/>
    <s v="- 554_x000a__x000a_- 555"/>
    <s v="- 13/02/2023_x000a__x000a_- 1/04/2023"/>
    <s v="- 30/11/2023_x000a__x000a_- 31/12/2023"/>
    <s v="- Reportar el presunto hech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l operador disciplinario, y a la Oficina Asesora de Planeación en el informe de monitoreo en caso que tenga fallo._x000a_- Adelantar las actuaciones disciplinarias pertinentes en contra del funcionario que dio lugar a la configuración de la prescripción y/o caducidad._x000a_- Reasignar el expediente disciplinario a otro profesional de la Oficina de Control Disciplinario Interno, Oficina Jurídica o Despacho de la Secretaría General, según corresponda, con el fin de tramitar las actuaciones derivadas de la declaratoria de prescripción y/o caducidad._x000a__x000a__x000a__x000a__x000a__x000a__x000a_- Actualizar el riesgo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s v="- Oficina de Control Disciplinario Interno, Oficina Jurídica y Despacho de la Secretaría General._x000a_- Jefe Oficina de Control Disciplinario Interno._x000a_- Jefe de la Oficina de Control Disciplinario Interno, Jefe de la Oficina Jurídica y/o Despacho de la Secretaría General._x000a__x000a__x000a__x000a__x000a__x000a__x000a_- Oficina de Control Disciplinario Interno, Oficina Jurídica y Despacho de la Secretaría General."/>
    <s v="- Notificación realizada del presunto hech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l operador disciplinario, y reporte de monitoreo a la Oficina Asesora de Planeación en caso que el riesgo tenga fallo definitivo._x000a_- Investigación disciplinaria en contra del funcionario que dio lugar a la configuración de la prescripción y/o caducidad._x000a_- Acta de reparto reasignando el expediente disciplinario a otro profesional, autos y comunicaciones de las actuaciones derivadas de la declaratoria de prescripción y/o caducidad._x000a__x000a__x000a__x000a__x000a__x000a__x000a_- Riesg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ctualizado."/>
    <d v="2018-09-10T00:00:00"/>
    <s v="Identificación del riesgo_x000a_Análisis antes de controles_x000a_Análisis de controles_x000a_Análisis después de controles_x000a_Tratamiento del riesgo"/>
    <s v="Identificación del riesgo "/>
    <d v="2019-05-08T00:00:00"/>
    <s v="Identificación del riesgo_x000a_Análisis antes de controles_x000a_Análisis de controles_x000a_Análisis después de controles_x000a_Tratamiento del riesgo"/>
    <s v="Se cambió el enfoque del riesgo, se encontraba dentro de los riesgos de gestión, ahora está dentro de los riesgos de corrupción del proceso_x000a_Se analizan y se ajustan causas internas y externas de acuerdo a las fortalezas, oportunidades, debilidades y amenazas identificadas por el proceso y de acuerdo al nuevo enfoque del riesgo._x000a_Se analiza y realiza la nueva evaluación de frecuencia e impacto de acuerdo al nuevo enfoque del riesgo y conforme a la nueva herramienta de gestión de riesgos_x000a_Se incluyeron nuevas actividades de control que implican la actualización de los dos procedimientos: Procedimiento Proceso Verbal Disciplinario y Procedimiento Proceso Ordinario Disciplinario, lo cual está contenido en la Acción de mejora No. 4_x000a_Se incluyó plan de contingencia para el riesgo"/>
    <d v="2019-10-25T00:00:00"/>
    <s v="_x000a__x000a_Análisis de controles_x000a__x000a_Tratamiento del riesgo"/>
    <s v="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_x000a_Se ajusta la información relacionada con la acción de mejora No. 4 de acuerdo con lo registrado en el aplicativo del SIG._x000a_Las acciones formuladas para fortalecer los controles se trasladan al campo de acciones por valoración"/>
    <d v="2020-03-05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8-31T00:00:00"/>
    <s v="Identificación del riesgo_x000a__x000a_Análisis de controles_x000a__x000a_"/>
    <s v="Se ajusta la tipología del riesgo pasando de operativo a cumplimiento._x000a_Se suprimen los controles detectivos institucionales, asociados con la realización de auditorías internas de gestión y de calidad, y se incluyen controles propios del proceso."/>
    <d v="2020-12-02T00:00:00"/>
    <s v="_x000a__x000a__x000a__x000a_Tratamiento del riesgo"/>
    <s v="Se define la propuesta de acciones de tratamiento a ejecutar durante la vigencia 2021."/>
    <d v="2021-02-18T00:00:00"/>
    <s v="Identificación del riesgo_x000a__x000a__x000a__x000a_Tratamiento del riesgo"/>
    <s v="Se indica que el riesgo no tiene proyectos de inversión  vigentes asociados_x000a_Se incluye la acción preventiva # 21, según el aplicativo _x000a_"/>
    <d v="2021-04-07T00:00:00"/>
    <s v="_x000a__x000a_Análisis de controles_x000a__x000a_Tratamiento del riesgo"/>
    <s v="Se modificó la totalidad de las actividades de control en cuanto a su diseño, teniendo en cuenta la actualización de los procedimientos Proceso Ordinario Disciplinario 2210113-PR-007 y Proceso Disciplinario Verbal  2210113-PR-008._x000a_Se reprograma la acción de tratamiento de tipo preventiva #21, relacionada con la modificación de los procedimientos Proceso Ordinario Disciplinario 2210113-PR-007 y Proceso Disciplinario Verbal  2210113-PR-008."/>
    <d v="2021-12-02T00:00:00"/>
    <s v="Identificación del riesgo_x000a__x000a_Análisis de controles_x000a_Análisis después de controles_x000a_Tratamiento del riesgo"/>
    <s v="Se actualiza el contexto de la gestión del proceso._x000a_Se ajusta la identificación del riesgo._x000a_Se ajustó la redacción y evaluación de los controles según los criterios definidos._x000a_Se incluyeron los controles correctivos._x000a_Se ajustaron las acciones de contingencia._x000a_Se definieron acciones de tratamiento."/>
    <d v="2022-07-06T00:00:00"/>
    <s v="_x000a__x000a__x000a__x000a_Tratamiento del riesgo"/>
    <s v="Se realiza la reprogramación de la acción 1076 del aplicativo CHIE a través del memorando 3-2022-19012 del 6 de julio de 2022, teniendo en cuenta que para culminar la actualización de los procedimientos que están asociados al Proceso de Control Disciplinario contenida en la Acción 1076 de la Herramienta CHIE, es indispensable contar con la emisión y publicación de los Decretos y Resoluciones que formalizarán la modificación a la estructura organizacional de la Secretaría General, lo cual se encuentra en trámite desde el mes de febrero de 2022 como se explicó en el referido memorando 3-2022-19012 dirigido a la Oficina Asesora de Planeación, en el cual se solicitó la reprogramación de la acción 1076 en la Herramienta CHIE para el día 30 de agosto de 2022, según el análisis de la matriz del Procedimiento de Gestión del Cambio."/>
    <d v="2022-12-02T00:00:00"/>
    <s v="Identificación del riesgo_x000a__x000a_Análisis de controles_x000a__x000a_Tratamiento del riesgo"/>
    <s v="Se actualiza el contexto del proceso._x000a_Se actualiza la actividad clave según la nueva ficha de caracterización del proceso._x000a_Se actualiza las causas internas._x000a_Se incluyen los controles preventivos y detectivos relacionados con los procedimientos aplicación de la etapa de instrucción, aplicación de la etapa de juzgamiento juicio ordinario, aplicación de la etapa de juzgamiento juicio verbal y aplicación segunda instancia._x000a_Se ajustan los controles correctivos, el plan de contingencia, incluyendo a la Oficina Jurídica y al Despacho de la Secretaría General._x000a_Se definen las acciones de tratamiento a 2023 por ser un riesgo de corrupción"/>
    <d v="2023-11-28T00:00:00"/>
    <s v="Establecimiento de controles_x000a_Valoración del riesgo"/>
    <s v="Se retiran los controles asociados al procedimiento Proceso Disciplinario Verbal 2210113-PR-008, ya que fue eliminado._x000a_Se ajusta la probabilidad a 0,622%)."/>
  </r>
  <r>
    <x v="1"/>
    <s v="Evaluar de manera independiente y objetiva el Sistema de Control Interno de la Secretaría General de la Alcaldía Mayor de Bogotá, mediante la realización de auditorías internas de gestión y de calidad, seguimientos e informes de ley programados en el Plan de Anual de Auditorias, y la atención a organismos de control, con el propósito de contribuir al mejoramiento continuo de la gestión institucional."/>
    <s v="Inicia con la definición del Plan Anual de Auditorias, continúa con la ejecución de las auditorías internas de gestión y de calidad, seguimientos e informes de ley, y la atención a organismos de control, termina con la generación de los informes resultado de las auditorias, seguimiento a la implementación de acciones de mejora y emisión de alertas tempranas para prevenir su incumplimiento (excepto de auditorías de calidad). "/>
    <s v="Jefe Oficina de Control Interno"/>
    <s v="Evaluación"/>
    <s v="Ejecutar las auditorías internas de gestión, seguimientos y realizar informes de ley "/>
    <n v="119"/>
    <s v="EYADP-C008"/>
    <s v="Posibilidad de afectación reputacional por uso indebido de información privilegiada para beneficio propio o de un tercero, debido a debilidades en el proceder ético del auditor"/>
    <x v="0"/>
    <s v="Ejecución y administración de procesos"/>
    <s v="Oficina de Control Interno"/>
    <s v="- Debilidades en el proceder ético del auditor_x000a_- Debilidad de las estrategias de sensibilización y apropiación de las normas, directrices, modelos y sistemas_x000a__x000a__x000a__x000a__x000a__x000a__x000a__x000a_"/>
    <s v="- Constante actualización de directrices Nacionales y Distritales, que puedan afectar o limitar el proceso auditor_x000a__x000a__x000a__x000a__x000a__x000a__x000a__x000a__x000a_"/>
    <s v="- Pérdida de confianza de la labor de la Oficina de Control Interno_x000a_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Moderado (3)"/>
    <s v="Mayor (4)"/>
    <s v="Mayor (4)"/>
    <s v="Insignificante (1)"/>
    <s v="Insignificante (1)"/>
    <s v="Moderado (3)"/>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_x000a__x000a__x000a__x000a__x000a__x000a__x000a__x000a__x000a__x000a__x000a__x000a__x000a__x000a__x000a__x000a__x000a__x000a__x000a_"/>
    <s v="- Documentado_x000a__x000a__x000a__x000a__x000a__x000a__x000a__x000a__x000a__x000a__x000a__x000a__x000a__x000a__x000a__x000a__x000a__x000a__x000a_"/>
    <s v="- Continua_x000a__x000a__x000a__x000a__x000a__x000a__x000a__x000a__x000a__x000a__x000a__x000a__x000a__x000a__x000a__x000a__x000a__x000a__x000a_"/>
    <s v="- Con registro_x000a__x000a__x000a__x000a__x000a__x000a__x000a__x000a__x000a__x000a__x000a__x000a__x000a__x000a__x000a__x000a__x000a__x000a__x000a_"/>
    <s v="- Preventivo_x000a__x000a__x000a__x000a__x000a__x000a__x000a__x000a__x000a__x000a__x000a__x000a__x000a__x000a__x000a__x000a__x000a__x000a__x000a_"/>
    <s v="25%_x000a__x000a__x000a__x000a__x000a__x000a__x000a__x000a__x000a__x000a__x000a__x000a__x000a__x000a__x000a__x000a__x000a__x000a__x000a_"/>
    <s v="- Manual_x000a__x000a__x000a__x000a__x000a__x000a__x000a__x000a__x000a__x000a__x000a__x000a__x000a__x000a__x000a__x000a__x000a__x000a__x000a_"/>
    <s v="15%_x000a__x000a__x000a__x000a__x000a__x000a__x000a__x000a__x000a__x000a__x000a__x000a__x000a__x000a__x000a__x000a__x000a__x000a__x000a_"/>
    <s v="40%_x000a__x000a__x000a__x000a__x000a__x000a__x000a__x000a__x000a__x000a__x000a__x000a__x000a__x000a__x000a__x000a__x000a__x000a__x000a_"/>
    <s v="- 1 El mapa de riesgos del proceso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un (1) taller interno de fortalecimiento de la ética del auditor."/>
    <s v="- Jefe de la Oficina de Control Interno"/>
    <s v="- PA230-008"/>
    <s v="- 527"/>
    <s v="- 1/08/2023"/>
    <s v="- 30/08/2023"/>
    <s v="- Reportar el presunto hecho de Posibilidad de afectación reputacional por uso indebido de información privilegiada para beneficio propio o de un tercero, debido a debilidades en el proceder ético del auditor al operador disciplinario, y a la Oficina Asesora de Planeación en el informe de monitoreo en caso que tenga fallo._x000a_- Retirar al auditor del trabajo que está realizando, si durante esa auditoria se materializa el riesgo_x000a__x000a__x000a__x000a__x000a__x000a__x000a__x000a_- Actualizar el mapa de riesgos Evaluación del Sistema de Control Interno"/>
    <s v="- Jefe Oficina de Control Interno_x000a_- Jefe de la Oficina de Control Interno_x000a__x000a__x000a__x000a__x000a__x000a__x000a__x000a_- Jefe Oficina de Control Interno"/>
    <s v="- Notificación realizada del presunto hecho de Posibilidad de afectación reputacional por uso indebido de información privilegiada para beneficio propio o de un tercero, debido a debilidades en el proceder ético del auditor al operador disciplinario, y reporte de monitoreo a la Oficina Asesora de Planeación en caso que el riesgo tenga fallo definitivo._x000a_- Comunicación de la reasignación_x000a__x000a__x000a__x000a__x000a__x000a__x000a__x000a_- Mapa de riesgo  Evaluación del Sistema de Control Interno, actualizado."/>
    <d v="2019-01-31T00:00:00"/>
    <s v="Identificación del riesgo_x000a_Análisis antes de controles_x000a_Análisis de controles_x000a_Análisis después de controles_x000a_Tratamiento del riesgo"/>
    <s v="Creación del mapa de riesgos.  "/>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califica el impacto según la última encuesta DAFP._x000a_Se ajusta la valoración inherente a Alta en atención a la aplicación de la metodología DAFP en su última versión, y que este riesgo no se ha materializado (probabilidad 1 rara vez, impacto 4 mayor)._x000a_Se modifican las actividades de control y se califican._x000a_Se ajusta la valoración residual a Alta en atención a la calificación de las actividades de control (probabilidad 1 rara vez, impacto 4 mayor)._x000a_Se establecen acciones por valoración y se definen acciones de contingencia."/>
    <d v="2020-03-12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_x000a_"/>
    <d v="2020-09-01T00:00:00"/>
    <s v="Identificación del riesgo_x000a__x000a_Análisis de controles_x000a__x000a_"/>
    <s v="Se ajusta la tipología del riesgo pasando de operativo a cumplimiento._x000a_Se incluye la actividad de control para &quot;&quot;revisar la suscripción y/o renovación del compromiso de ética por parte del auditor"/>
    <d v="2020-12-02T00:00:00"/>
    <s v="_x000a__x000a__x000a__x000a_Tratamiento del riesgo"/>
    <s v="Se define la propuesta de acciones de tratamiento a ejecutar durante la vigencia 2021"/>
    <d v="2021-02-19T00:00:00"/>
    <s v="Identificación del riesgo_x000a__x000a__x000a__x000a_Tratamiento del riesgo"/>
    <s v="Se indica que el riesgo no tiene proyectos de inversión vigentes asociados._x000a_Se incluyen las acciones de tratamiento en el marco de la acción preventiva No 28"/>
    <d v="2021-12-03T00:00:00"/>
    <s v="Identificación del riesgo_x000a__x000a__x000a__x000a_Tratamiento del riesgo"/>
    <s v="Se redefine el riesgo, según la guía del DAFP._x000a_Se define una acción de tratamiento._x000a_Este riesgo absorbe el riesgo de corrupción: &quot;Decisiones ajustadas a intereses propios o de terceros al Omitir la comunicación de hechos irregulares conocidos por la Oficina de Control Interno, para obtener beneficios a los que no haya lugar&quot;"/>
    <d v="2022-12-09T00:00:00"/>
    <s v="Identificación del riesgo_x000a__x000a_Análisis de controles_x000a__x000a_Tratamiento del riesgo"/>
    <s v="Se ajusta la matriz DOFA._x000a_Se asocia el riesgo a la nueva estructura del proceso._x000a_Se ajusta la definición de controles._x000a_Se define la propuesta de acciones de tratamiento 2023."/>
    <s v=""/>
    <s v="_x000a__x000a__x000a__x000a_"/>
    <s v=""/>
    <s v=""/>
    <s v="_x000a__x000a__x000a__x000a_"/>
    <s v=""/>
    <s v=""/>
    <s v="_x000a__x000a__x000a__x000a_"/>
    <s v=""/>
    <s v=""/>
    <s v="_x000a__x000a__x000a__x000a_"/>
    <s v=""/>
  </r>
  <r>
    <x v="2"/>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
    <n v="121"/>
    <s v="FI-C017"/>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x v="0"/>
    <s v="Fraude interno"/>
    <s v="Dirección Distrital de Archivo de Bogotá"/>
    <s v="- Presentar una situación de conflicto de intereses y no manifestarla_x000a_- Debilidades en los controles de los procedimientos_x000a_- Sistemas de información susceptibles a manipulación indebida_x000a_- Desconocimiento de la ley mediante interpretaciones subjetivas de las normas vigentes para evitar o postergar su aplicación_x000a__x000a__x000a__x000a__x000a__x000a_"/>
    <s v="- Presiones ejercidas por terceros y o ofrecimientos de prebendas, gratificaciones o dadivas._x000a_- Presiones o motivaciones individuales, sociales o colectivas, que inciten a la realizar conductas contrarias al deber ser._x000a__x000a__x000a__x000a__x000a__x000a__x000a__x000a_"/>
    <s v="- Perdida de confianza, credibilidad y transparencia frente al manejo de la documentación patrimonial del Distrito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 Posibles investigaciones y sanciones de entes de control o entes reguladores_x0009__x0009__x0009__x0009__x0009__x0009__x0009__x0009__x0009__x0009__x0009__x0009__x0009__x000a_- Detrimento, pérdida, uso indebido, perjuicio o deterioro de documentos de valor patrimonial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 No aplica_x000a__x000a__x000a__x000a_"/>
    <s v="Muy baja (1)"/>
    <n v="0.2"/>
    <s v="Leve (1)"/>
    <s v="Menor (2)"/>
    <s v="Moderado (3)"/>
    <s v="Moderado (3)"/>
    <s v="Mayor (4)"/>
    <s v="Menor (2)"/>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_x0009__x0009__x0009__x0009__x0009__x0009__x0009__x0009__x0009__x0009__x0009__x0009__x0009__x0009__x0009__x0009__x0009__x0009_"/>
    <s v="- 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_x000a_- 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_x000a_- 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_x0009__x0009__x0009_.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_x000a_- 4 El procedimiento de Gestión de las solicitudes internas de documentos históricos 4213200-PR-375_x0009__x0009__x0009_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_x000a_- 5 El procedimiento de Consulta de los Fondos Documentales Custodiados por el Archivo de Bogotá 2215100-PR-082_x0009__x0009__x0009_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_x000a_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_x000a_- 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Preventivo_x000a_- Preventivo_x000a_- Detectivo_x000a_- Detectivo_x000a__x000a__x000a__x000a__x000a__x000a__x000a__x000a__x000a__x000a__x000a__x000a__x000a__x000a_"/>
    <s v="25%_x000a_25%_x000a_25%_x000a_25%_x000a_1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40%_x000a_40%_x000a_30%_x000a_30%_x000a__x000a__x000a__x000a__x000a__x000a__x000a__x000a__x000a__x000a__x000a__x000a__x000a__x000a_"/>
    <s v="- 1 El mapa de riesgos del proceso Fortalecimiento de la Gestión Pública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_x000a_- 2 El mapa de riesgos del proceso Fortalecimiento de la Gestión Pública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2700799999999998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Actualizar el procedimiento Consulta de los Fondos Documentales Custodiados por el Archivo de Bogotá 2215100-PR-082 fortaleciendo las actividades para mitigar el riesgo._x000a__x000a_- Actualizar el procedimiento Gestión de las solicitudes internas de documentos históricos 4213200-PR-375 fortaleciendo las actividades para mitigar el riesgo."/>
    <s v="- Subdirector de Gestión de Patrimonio Documental del Distrito_x000a__x000a_- Subdirector de Gestión de Patrimonio Documental del Distrito"/>
    <s v="- PA230-007"/>
    <s v="- 525_x000a__x000a_- 526"/>
    <s v="- 1/02/2023_x000a__x000a_- 1/02/2023"/>
    <s v="- 31/12/2023_x000a__x000a_- 30/11/2023"/>
    <s v="-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_x000a_-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 Retirar de las bases de datos de la documentación disponible de valor patrimonial del Archivo de Bogotá el (los) documento(s) en los que se generó la materialización del riesgo_x000a_-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 Actualizar el mapa de riesgos Fortalecimiento de la Gestión Pública"/>
    <s v="- Subsecretario(a) Distrital de Fortalecimiento Institucional_x000a_- Subdirector(a) de Gestión de Patrimonio Documental del Distrito_x000a_- Profesional universitario de la Subdirección de Gestión de Patrimonio Documental del Distrito_x0009__x0009__x0009__x0009__x0009__x0009__x0009__x0009__x000a_- Director(a) Distrital de Archivo de Bogotá_x000a__x000a__x000a__x000a__x000a__x000a_- Subsecretario(a) Distrital de Fortalecimiento Institucional"/>
    <s v="-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_x000a_- Memorando de comunicación de la materialización del riesgo_x000a_- Bases de datos de la documentación disponible de valor patrimonial del Archivo de Bogotá_x000a_- Soportes de la aplicación de las medidas determinadas por la Oficina de Control Interno Disciplinario y/o ente de control._x000a__x000a__x000a__x000a__x000a__x000a_- Mapa de riesgo  Fortalecimiento de la Gestión Pública, actualizado."/>
    <d v="2019-01-31T00:00:00"/>
    <s v="Identificación del riesgo_x000a_Análisis antes de controles_x000a_Análisis de controles_x000a_Análisis después de controles_x000a_"/>
    <s v="Creación del Riesgo"/>
    <d v="2019-05-09T00:00:00"/>
    <s v="_x000a_Análisis antes de controles_x000a_Análisis de controles_x000a_Análisis después de controles_x000a_Tratamiento del riesgo"/>
    <s v="Se ajusto el nombre del riesgo_x000a_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
    <d v="2020-03-26T00:00:00"/>
    <s v="Identificación del riesgo_x000a_Análisis antes de controles_x000a_Análisis de controles_x000a_Análisis después de controles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_x000a_4.El proyecto de inversión posiblemente afectado por la materialización del riesgo, es el proyecto 1125 fortalecimiento y modernización de la gestión pública distrital._x000a_5. Se diligencia la columna de perspectivas en la identificación de efectos y se incluyen._x000a_6. Se modifica el análisis de controles._x000a_7. Se realiza la calificación del riesgo por perspectivas de Impacto._x000a_8. Se modifica la explicación de la valoración del riesgo obtenido antes de controles._x000a_9. Conforme a la actualización de los procedimientos realizados en la vigencia 2019, se mantienen los controles preventivos y detectivos, y se incluyen un (1) control detectivo y uno (1) preventivo._x000a_10. Se modifica la explicación de la valoración del riesgo obtenido después de controles._x000a_11. Se incluyen en el SIG nuevas acciones preventivas y detectivas para el año 2020._x000a_12. Se ajusta el plan contingente."/>
    <d v="2020-12-04T00:00:00"/>
    <s v="_x000a__x000a__x000a__x000a_Tratamiento del riesgo"/>
    <s v="1.Se incluyen en el SIG nuevas acciones preventivas y detec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
    <d v="2021-09-09T00:00:00"/>
    <s v="_x000a__x000a__x000a__x000a_Tratamiento del riesgo"/>
    <s v="Se modifica la fecha de finalización de las acciones preventivas número 6 y 23, conforme a las fechas de finalización reprogramadas en el aplicativo SIG "/>
    <d v="2021-12-16T00:00:00"/>
    <s v="Identificación del riesgo_x000a_Análisis antes de controles_x000a_Análisis de controles_x000a_Análisis después de controles_x000a_Tratamiento del riesgo"/>
    <s v="Se actualizó el contexto de la gestión del proceso._x000a_Se ajustó la identificación del riesgo._x000a_Se ajustó la redacción y evaluación de los controles según los criterios definidos._x000a_Se incluyeron los controles correctivos._x000a_Se ajustaron las acciones de contingencia._x000a_Se definieron acciones de tratamiento."/>
    <d v="2022-09-30T00:00:00"/>
    <s v="_x000a__x000a_Análisis de controles_x000a__x000a_"/>
    <s v="_x000a_Se modificaron controles preventivos en su redacción, de acuerdo con la actualización  del  procedimiento Ingreso de Transferencias Secundarias al Archivo General de Bogotá D.C. 2215300-PR-282"/>
    <d v="2022-12-02T00:00:00"/>
    <s v="Identificación del riesgo_x000a__x000a__x000a__x000a_Tratamiento del riesgo"/>
    <s v="&quot;Se asocia el riesgo al nuevo Mapa de procesos de la Secretaría General. _x000a_Se plantean acciones de tratamiento para el fortalecimiento del riesgo.&quot;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d v="2022-12-02T00:00:00"/>
    <s v="Identificación del riesgo_x000a__x000a__x000a__x000a_Tratamiento del riesgo"/>
    <s v="Se asocia el riesgo al nuevo Mapa de procesos de la Secretaría General. _x000a_Se plantean acciones de tratamiento para el fortalecimiento del riesgo."/>
    <s v=""/>
    <s v="_x000a__x000a__x000a__x000a_"/>
    <s v=""/>
  </r>
  <r>
    <x v="2"/>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n v="122"/>
    <s v="EYADP-C009"/>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x v="0"/>
    <s v="Fraude interno"/>
    <s v="Dirección Distrital de Archivo de Bogotá"/>
    <s v="- Uso indebido del poder para la emisión de conceptos técnicos favorables._x000a_- Conflicto de intereses._x000a_- No hay distribución equitativa y objetiva de responsabilidades y tareas._x000a__x000a__x000a__x000a__x000a__x000a__x000a_"/>
    <s v="- Presiones ejercidas por terceros y o ofrecimientos de prebendas, gratificaciones o dadivas._x000a_- Presiones o motivaciones individuales, sociales o colectivas, que inciten a la realizar conductas contrarias al deber ser._x000a_- No hay conciencia en las entidades del distrito del verdadero impacto de la gestión documental._x000a__x000a__x000a__x000a__x000a__x000a__x000a_"/>
    <s v="- Pérdida de credibilidad del ente rector en materia archivística._x000a_- Daño a la imagen reputacional de la entidad por incumplimiento en la emisión de conceptos técnicos de contratación._x000a_- Sanciones disciplinarias, fiscales y penales.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 No aplica_x000a__x000a__x000a__x000a_"/>
    <s v="Muy baja (1)"/>
    <n v="0.2"/>
    <s v="Leve (1)"/>
    <s v="Menor (2)"/>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_x000a_- 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_x000a_- 3 El procedimiento de Revisión y evaluación de las Tablas de Retención Documental –TRD y Tablas de Valoración Documental –TVD, para su convalidación por parte del Consejo Distrital de Archivos 2215100-PR-293 indica que el Subdirector del Sistema Distrital de Archivos_x0009__x0009__x0009_, autorizado(a) por el Director Distrital de Archivo de Bogotá_x0009__x0009__x0009__x0009__x0009_, cada vez que se realice un concepto técnico de revisión y evaluación de TRD o TVD  Revisa la coherencia técnica y normativa de los tres (3) componentes (jurídico, histórico y archivístico) que contempla el concepto técnico correspondiente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_x000a_- 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Preventivo_x000a_- Detectivo_x000a__x000a__x000a__x000a__x000a__x000a__x000a__x000a__x000a__x000a__x000a__x000a__x000a__x000a__x000a__x000a_"/>
    <s v="25%_x000a_1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40%_x000a_30%_x000a__x000a__x000a__x000a__x000a__x000a__x000a__x000a__x000a__x000a__x000a__x000a__x000a__x000a__x000a__x000a_"/>
    <s v="- 1 El mapa de riesgos del proceso Fortalecimiento de la Gestión Pública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_x000a_- 2 El mapa de riesgos del proceso Fortalecimiento de la Gestión Pública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_x000a_- 3 El mapa de riesgos del proceso Fortalecimiento de la Gestión Pública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_x000a_- 4 El mapa de riesgos del proceso Fortalecimiento de la Gestión Pública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_x000a_- 5 El mapa de riesgos del proceso Fortalecimiento de la Gestión Pública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_x0009__x0009__x0009__x0009__x0009__x0009__x0009__x0009_._x000a_- 6 El mapa de riesgos del proceso Fortalecimiento de la Gestión Pública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_x000a__x000a__x000a__x000a_"/>
    <s v="- Documentado_x000a_- Documentado_x000a_- Documentado_x000a_- Documentado_x000a_- Documentado_x000a_- Documentado_x000a__x000a__x000a__x000a_"/>
    <s v="- Continua_x000a_- Continua_x000a_- Continua_x000a_- Continua_x000a_- Continua_x000a_- Continua_x000a__x000a__x000a__x000a_"/>
    <s v="- Con registro_x000a_- Con registro_x000a_- Con registro_x000a_- Con registro_x000a_- Con registro_x000a_- Con registro_x000a__x000a__x000a__x000a_"/>
    <s v="- Correctivo_x000a_- Correctivo_x000a_- Correctivo_x000a_- Correctivo_x000a_- Correctivo_x000a_- Correctivo_x000a__x000a__x000a__x000a_"/>
    <s v="10%_x000a_10%_x000a_10%_x000a_10%_x000a_10%_x000a_10%_x000a__x000a__x000a__x000a_"/>
    <s v="- Manual_x000a_- Manual_x000a_- Manual_x000a_- Manual_x000a_- Manual_x000a_- Manual_x000a__x000a__x000a__x000a_"/>
    <s v="15%_x000a_15%_x000a_15%_x000a_15%_x000a_15%_x000a_15%_x000a__x000a__x000a__x000a_"/>
    <s v="25%_x000a_25%_x000a_25%_x000a_25%_x000a_25%_x000a_25%_x000a__x000a__x000a__x000a_"/>
    <s v="Muy baja (1)"/>
    <n v="3.5279999999999992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
    <s v="Reducir"/>
    <s v="- Actualizar el procedimiento Revisión y evaluación de las Tablas de Retención Documental –TRD y Tablas de Valoración Documental –TVD, para su convalidación por parte del Consejo Distrital de Archivos 2215100-PR-293  fortaleciendo las actividades para mitigar el riesgo."/>
    <s v="- Subdirección del Sistema Distrital de Archivos"/>
    <s v="- PA230-011"/>
    <s v="- 531"/>
    <s v="- 1/02/2023"/>
    <s v="- 31/12/2023"/>
    <s v="-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a la Oficina Asesora de Planeación en el informe de monitoreo en caso que tenga fallo._x000a_- Asignar un responsable diferente para realizar la revisión y evaluación de la Tabla de Retención Documental o Tabla de Valoración Documental asociada a la materialización del riesgo_x000a_- Realizar nuevamente la revisión y evaluación de la Tabla de Retención Documental o Tabla de Valoración Documental asociada a la materialización del riesgo y emitir el nuevo concepto técnico de TRD y TVD_x000a_-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_x000a_- Informar la situación de materialización del riesgo relacionada con concepto técnico de TRD y TVD al Consejo Distrital de Archivo  de Bogotá_x000a_- Realizar mesa técnica de trabajo para la revisión del concepto técnico de procesos de  contratación relacionado con la materialización del riesgo_x000a_- Realizar un alcance con un nuevo concepto técnico de procesos de contratación relacionado con la materialización del riesgo_x000a__x000a__x000a_- Actualizar el mapa de riesgos Fortalecimiento de la Gestión Pública"/>
    <s v="- Subsecretario(a) Distrital de Fortalecimiento Institucional_x000a_- Director(a) Distrital de Archivo de Bogotá_x000a_- Profesional(es) Universitario(s)_x000a_- Director(a) Distrital de Archivo de Bogotá_x000a_- Director(a) Distrital de Archivo de Bogotá_x000a_- Subdirector del Sistema Distrital de Archivos_x000a_- Director(a) Distrital de Archivo de Bogotá_x000a__x000a__x000a_- Subsecretario(a) Distrital de Fortalecimiento Institucional"/>
    <s v="-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reporte de monitoreo a la Oficina Asesora de Planeación en caso que el riesgo tenga fallo definitivo._x000a_- Correo electrónico de asignación de nuevo  responsable para realizar la revisión y evaluación de la Tabla de Retención Documental o Tabla de Valoración Documental asociada a la materialización del riesgo_x000a_- Concepto Técnico de Evaluación de Tabla de Valoración Documental o Concepto Técnico Evaluación de Tabla de Retención Documental ajustado._x000a_- Oficio o memorando de envío del concepto técnico de evaluación de la TRD o TVD, ajustado_x000a_- Acta de sesión del Consejo Distrital de Archivo  de Bogotá_x000a_- Evidencia de reunión 2213100-FT-449 de mesa técnica_x000a_- Concepto técnico de alcance de procesos de contratación_x000a__x000a__x000a_- Mapa de riesgo  Fortalecimiento de la Gestión Pública, actualizado."/>
    <d v="2019-01-31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ajustó el nombre del riesgo_x000a_Se realizó la valoración antes y después de controles frente a frecuencia e impacto._x000a_Se incluyen controles detectivos frente al riesgo._x000a_Se propuso un plan de contingencia frente a la materialización del riesgo."/>
    <d v="2020-03-26T00:00:00"/>
    <s v="Identificación del riesgo_x000a__x000a__x000a_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d v="2020-12-04T00:00:00"/>
    <s v="_x000a__x000a__x000a__x000a_Tratamiento del riesgo"/>
    <s v="Se incluyen en el SIG nuevas acciones preven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_x000a_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
    <d v="2021-09-09T00:00:00"/>
    <s v="_x000a__x000a__x000a__x000a_Tratamiento del riesgo"/>
    <s v="Se modifica la fecha de finalización de la acción preventiva número 12, conforme a la fecha de finalización reprogramada en el aplicativo SIG"/>
    <d v="2021-12-16T00:00:00"/>
    <s v="Identificación del riesgo_x000a_Análisis antes de controles_x000a_Análisis de controles_x000a_Análisis después de controles_x000a_Tratamiento del riesgo"/>
    <s v="Se actualiza el contexto de la gestión del proceso. _x000a_Se ajusta la identificación del riesgo, delimitando el alcance frente a los conceptos técnicos solo para los conceptos de contratación; especificando los conceptos de revisión y evaluación de TRD y TVD y se eliminan del alcance lo correspondiente a informes, teniendo en cuanta que no aplican para el riesgo.  _x000a_Se ajustó la redacción y evaluación de los controles según los criterios definidos. _x000a_Se incluyeron los controles correctivos. _x000a_Se ajustaron las acciones de contingencia. _x000a_Se definieron acciones de tratamiento."/>
    <d v="2022-02-07T00:00:00"/>
    <s v="_x000a__x000a__x000a__x000a_Tratamiento del riesgo"/>
    <s v="Se modifica la acción de tratamiento del riesgo, teniendo en cuenta que la circular de vistos buenos a procesos de contratación en gestión documental y archivos es un producto directamente  relacionado con el punto de control correspondiente al que está asociado. La acción inicial &quot;Desarrollar dentro del nuevo modelo de asistencia técnica líneas argumentativas y acuerdos de servicios en materia contractual relacionadas con actividades de gestión documental, donde se emitirán las especificaciones técnicas a tener en cuenta por las entidades y por los equipos interdisciplinarios de la DDAB&quot; se elimina, ya que es una acción que contempla varias líneas argumentativas con un alcance mayor a los controles definidos para el riesgo de corrupción."/>
    <d v="2022-06-09T00:00:00"/>
    <s v="_x000a__x000a__x000a__x000a_Tratamiento del riesgo"/>
    <s v="Se modifica la acción de tratamiento del riesgo, teniendo en cuenta que se va a realizar actualización del articulo 24 del Decreto 514 de 2006, por lo cual no se podría generar una circular con el articulo vigente y al tener un control de legalidad, en  los tiempos estipulados no se daría cumplimiento a la acción. "/>
    <d v="2022-12-02T00:00:00"/>
    <s v="Identificación del riesgo_x000a__x000a__x000a__x000a_Tratamiento del riesgo"/>
    <s v="&quot;Se asocia el riesgo al nuevo Mapa de procesos de la Secretaría General. _x000a_Se plantean acciones de tratamiento para el fortalecimiento del riesgo.&quot;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
    <s v="_x000a__x000a__x000a__x000a_"/>
    <s v=""/>
    <s v=""/>
    <s v="_x000a__x000a__x000a__x000a_"/>
    <s v=""/>
  </r>
  <r>
    <x v="3"/>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para e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Gestionar los Procesos Contractuales_x000a_Fase (propósito): Incrementar la capacidad institucional para atender con eficiencia los retos de su misionalidad en el Distrito."/>
    <n v="134"/>
    <s v="FI-C018"/>
    <s v="Posibilidad de afectación reputacional por pérdida de la confianza ciudadana en la gestión contractual de la Entidad, debido a decisiones ajustadas a intereses propios o de terceros durante la etapa precontractual con el fin de celebrar un contrato"/>
    <x v="0"/>
    <s v="Fraude interno"/>
    <s v="Dirección de Contratación"/>
    <s v="- Debilidad de las estrategias de sensibilización y apropiación de las normas, directrices, modelos y sistemas_x000a_- Alta rotación de personal generando retrasos en la curva de aprendizaje._x000a_- Falta de pericia  técnica, financiera y jurídica en la estructuración de los documentos y estudios previos por parte de las áreas técnicas._x000a_- Falta de aplicación de guías, manuales y procedimientos por parte de las áreas técnicas enfocados a la estructuración y/o revisión de documentos en la etapa precontractual, contractual y postcontractual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deficiencias en las estimación del costo total del proceso contractual.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 7873 Fortalecimiento de la capacidad institucional de la Secretaría General_x000a__x000a__x000a__x000a_"/>
    <s v="Muy baja (1)"/>
    <n v="0.2"/>
    <s v="Catastrófico (5)"/>
    <s v="Mayor (4)"/>
    <s v="Mayor (4)"/>
    <s v="Moderado (3)"/>
    <s v="Leve (1)"/>
    <s v="Catastrófico (5)"/>
    <s v="Catastrófico (5)"/>
    <n v="1"/>
    <s v="Extremo"/>
    <s v="Se determina la probabilidad (1Muy baja)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
    <s v="- 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_x0009_ _x0009_.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_x000a_- 2 Los procedimientos 4231000-PR-284 &quot;Mínima cuantía&quot;, 4231000-PR-339 &quot;Selección Pública de Oferentes&quot;, 4231000-PR-338 &quot;Agregación de Demanda&quot; y 4231000-PR-156 &quot;Contratación Directa&quot;  indica que el Comité de Contratación, autorizado(a) por la(el) Secretaria(o) General, cada vez que se  adelante un proceso de contratación e cualquier modalidad de selección, conforme a la Resolución 204 de 2020 &quot; Por medio de la cual se delega la ordenación del gasto y competencias propia de la actividad contractual, así como el ejercicio de otras funciones&quot;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_x000a_- 3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_x0009_ _x0009_.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_x000a_- 2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04E-2"/>
    <s v="Catastrófico (5)"/>
    <n v="1"/>
    <s v="Extremo"/>
    <s v="Se determina la probabilidad (1 muy baja) ya que la ejecución de los controles han evitado la materialización del riesgo. El impacto se mantiene en (5 catastrófico) ya que los riesgos de corrupción no se desplazan en la escala de impacto.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
    <s v="Reducir"/>
    <s v="- Desarrollar dos (2) jornadas de socializaciones y/o talleres con los enlaces contractuales de cada dependencia sobre la estructuración de estudios y documentos previos así como lo referido al análisis del sector y estudios de mercado en el proceso de contratación."/>
    <s v="- Director de Contratación"/>
    <s v="- PA230-017"/>
    <s v="- 537"/>
    <s v="- 1/02/2023"/>
    <s v="- 31/05/2023"/>
    <s v="-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_x000a_- Asignar nuevos profesionales para  reevaluar el proceso de selección técnica, jurídica y financieramente, con el fin que adelanten un análisis a fin de tomar decisiones respecto a adelantar o no, un nuevo proceso de contratación._x000a_- Tomar las medidas jurídicas y/o administrativas que permitan el restablecimiento de la situación generada por la materialización del riesgo._x000a__x000a__x000a__x000a__x000a__x000a__x000a_- Actualizar el mapa de riesgos Gestión de Contratación"/>
    <s v="- Director(a) de Contratación_x000a_- Director(a) de Contratación_x000a_- Director(a) de Contratación_x000a__x000a__x000a__x000a__x000a__x000a__x000a_- Director(a) de Contratación"/>
    <s v="-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_x000a_- Informe de análisis técnico, jurídico y financiero del proceso de selección en donde se materializó el riesgo, que soporta las decisiones de adelantar o no  un nuevo proceso de contratación._x000a_- Documento de medida jurídicas y/o administrativas que permitan el restablecimiento de la situación generada por la materialización del riesgo._x000a__x000a__x000a__x000a__x000a__x000a__x000a_- Mapa de riesgo  Gestión de Contratación,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19-10-17T00:00:00"/>
    <s v="_x000a__x000a__x000a__x000a_Tratamiento del riesgo"/>
    <s v="Se actualiza la fecha de terminación del plan de mejoramiento (AP 18), teniendo en cuenta las fechas establecidas en el aplicativo SIG."/>
    <d v="2020-03-27T00:00:00"/>
    <s v="Identificación del riesgo_x000a__x000a_Análisis de controles_x000a__x000a_Tratamiento del riesgo"/>
    <s v="Se dio precisión sobre la actividad clave en la identificación del riesgo_x000a_Se identificó el proyecto de inversión posiblemente afectado con la posible materialización del riesgo_x000a_Se ajusto la calificación del diseño de control_x000a_Se incluyen perspectivas para los efectos(consecuencias) identificados_x000a_Se realiza la calificación del impacto del riesgo mediante al botón &quot;perspectivas de impacto&quot;._x000a_Se ajusta la penalización para los controles que requieren fortalecerse según el atributo de responsabilidad, ya que se incorporarán en los procedimientos que lo requieren._x000a_Se sustraen las acciones ejecutadas a 2019._x000a_Se identifica la necesidad de reducir el riesgo, por tanto se identifica y se formula el plan de tratamiento, consistente en dos acciones preventivas"/>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09-10T00:00:00"/>
    <s v="_x000a__x000a_Análisis de controles_x000a__x000a_"/>
    <s v="Se incluyó en la evidencia del control la &quot;Hoja de verificación y control de documentos para procesos de selección de oferentes 4231000-FT-959&quot; estipulada en los procedimientos de  4231000-PR-284 &quot;Mínima cuantía&quot; y 4231000-PR-339 &quot;Selección Pública de Oferentes&quot;"/>
    <d v="2020-12-04T00:00:00"/>
    <s v="_x000a_Análisis antes de controles_x000a_Análisis de controles_x000a__x000a_Tratamiento del riesgo"/>
    <s v="Se adelantó el análisis de los controles, pasando de &quot;MODERADO&quot; a fuerte, teniendo en cuenta que en 2020 se encontraba un control débil al no estar documentado en el procedimiento. Nos obstante se actualizó el procedimiento y a la fecha se encuentra documentado, por lo que pasa a  ser &quot;FUERTE&quot;_x000a_Se actualizan las actividades de tratamiento de los riesgos para 2021"/>
    <d v="2021-02-22T00:00:00"/>
    <s v="Identificación del riesgo_x000a__x000a_Análisis de controles_x000a__x000a_Tratamiento del riesgo"/>
    <s v="Se modificó la asociación del riesgo al proyecto de inversión específico, que se puede afectar posiblemente, en caso de materializarse el riesgo. _x000a_Se retiraron los controles detectivos de la auditoría de gestión y de calidad del riesgo en los controles detectivos_x000a_Se realizó reprogramación de las fechas de inicio de las acciones de tratamiento definidas para la vigencia 2021_x000a_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_x000a_"/>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frecuencia._x000a_Se ajustó la calificación del impacto._x000a_Se ajustó la redacción y evaluación de los controles según los criterios definidos._x000a_Se incluyeron los controles correctivos_x000a_Se ajustaron las acciones de contingencia._x000a_Se definieron acciones de tratamiento."/>
    <d v="2022-08-24T00:00:00"/>
    <s v="_x000a__x000a__x000a__x000a_Tratamiento del riesgo"/>
    <s v="Se realiza reprogramación del cumplimiento de la acción 2 &quot;(AP# 114 Aplicativo CHIE) Adelantar la actualización de la 4231000-GS-081-Guía para la estructuración de estudios previos&quot; la cual queda para cumplimiento el 31/08/2022."/>
    <d v="2022-12-02T00:00:00"/>
    <s v="Identificación del riesgo_x000a__x000a__x000a__x000a_Tratamiento del riesgo"/>
    <s v="Se ajustó la actividad clave del riesgo de conformidad con la caracterización del proceso &quot;Gestión de contratación&quot;. _x000a_Se incluyó una acción de tratamiento del riesgo  para la vigencia  2023"/>
    <d v="2023-05-15T00:00:00"/>
    <s v="Identificación del riesgo"/>
    <s v="Se modificó en la ficha del riesgo, el nombre de la fase (propósito) del proyecto de inversión 7873, a la cual está asociado el riesgo."/>
  </r>
  <r>
    <x v="3"/>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para e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Desarrollar las actividades de Interventoría y/o supervisión"/>
    <n v="135"/>
    <s v="FI-C019"/>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x v="0"/>
    <s v="Fraude interno"/>
    <s v="Dirección de Contratación"/>
    <s v="- Debilidad de las estrategias de sensibilización y apropiación de las normas, directrices, modelos y sistemas_x000a_- Alta rotación de personal generando retrasos en la curva de aprendizaje._x000a_- Debilidades en la adopción de los lineamientos y procedimientos existentes que en materia de supervisión se han dado._x000a_- Falta de conocimiento en el manejo de las herramientas contractuales existentes para adelantar los procesos y hacer seguimiento a los contratos que celebre la entidad.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la utilización de recursos financieros para pagar servicios o productos que no cumplen con los requisitos técnicos solicitados en el marco de la ejecución del contrato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Catastrófico (5)"/>
    <s v="Mayor (4)"/>
    <s v="Mayor (4)"/>
    <s v="Moderado (3)"/>
    <s v="Leve (1)"/>
    <s v="Catastrófico (5)"/>
    <s v="Catastrófico (5)"/>
    <n v="1"/>
    <s v="Extremo"/>
    <s v="Se determina la probabilidad (1 muy baja)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
    <s v="- 1 El procedimiento 4231000-PR-195 &quot;Interventoría y/o supervisión&quot;, en el Manual de Contratación ,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_x000a_- 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4231000-FT-422), b) certificados de cumplimiento (42310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4231000-FT-422) y soportes del mismo, certificado de cumplimiento (4231000-FT- 431)(si a ello hubiere lugar) publicados en el SECOP. En caso de evidenciar, observaciones, desviaciones o diferencias, se registra en la base de datos del estado de las liquidaciones de contratos o convenios y proyecta el memorando para devolver al supervisor o interventor solicitando las correcciones, ajustes y aclaraciones que correspondan y/o requerirá la documentación adicional o faltante así como la refrendación de la validación del acta por parte de la Subdirección Financiera. De lo contrario, se procede a liquidar el contrato o convenio por medio de acta de liquidación del contrato de código (4231000- FT-242) o acta de terminación anticipada por mutuo acuerdo y de liquidación del contrato (4231000-FT-241) respectivamente) y realiza el cargue de la misma y del informe parcial/final de supervisión contrato y/o convenio (4231000-FT-964 en el SECOP."/>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2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Catastrófico (5)"/>
    <n v="1"/>
    <s v="Extremo"/>
    <s v="La probabilidad (1 muy baja) se mantiene ya que las actividades de control preventivas y detec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
    <s v="Reducir"/>
    <s v="- Desarrollar dos (2) jornadas de socialización y/o talleres con los enlaces contractuales de cada dependencia acerca del cumplimiento a lo establecido en el Manual de Supervisión y el manejo de la plataforma SECOP 2 para la publicación de la información de ejecución contractual."/>
    <s v="-Director de Contratación"/>
    <s v="- PA230-018"/>
    <s v="- 538"/>
    <s v="- 1/03/2023"/>
    <s v="- 30/06/2023"/>
    <s v="-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a la Oficina Asesora de Planeación en el informe de monitoreo en caso que tenga fallo._x000a_-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Informar a la ordenación del gasto sobre la necesidad de cambiar la supervisión del contrato o convenio sujeto de la materialización del riesgo_x000a__x000a__x000a__x000a__x000a__x000a__x000a_- Actualizar el mapa de riesgos Gestión de Contratación"/>
    <s v="- Director(a) de Contratación_x000a_- Director(a) de Contratación_x000a_- Director(a) de Contratación_x000a__x000a__x000a__x000a__x000a__x000a__x000a_- Director(a) de Contratación"/>
    <s v="-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reporte de monitoreo a la Oficina Asesora de Planeación en caso que el riesgo tenga fallo definitivo._x000a_- Solicitud de aplicación del proceso administrativo sancionatorio al supervisor del contrato para restablecer el cumplimiento de las obligaciones del prestador del servicio o proveedor._x000a_- Comunicación dirigida a la ordenación del gasto informando sobre la necesidad de cambiar la supervisión del contrato o convenio sujeto de la materialización del riesgo_x000a__x000a__x000a__x000a__x000a__x000a__x000a_- Mapa de riesgo  Gestión de Contratación,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20-03-27T00:00:00"/>
    <s v="Identificación del riesgo_x000a__x000a_Análisis de controles_x000a__x000a_Tratamiento del riesgo"/>
    <s v="Se ajustó la actividad clave según lo descrito en el proceso._x000a_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Se ajustó la redacción de la actividad del control frente a la probabilidad, en el sentido que se visibilizó el Manual de Contratación de la Entidad_x000a_Se sustraen las acciones ejecutadas a 2019._x000a_Se identifica la necesidad de reducir el riesgo, por tanto se identifica y se formula el plan de tratamiento, consistente en una acción preventiva"/>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12-04T00:00:00"/>
    <s v="_x000a__x000a__x000a__x000a_Tratamiento del riesgo"/>
    <s v="Se actualizaron las acciones para el tratamiento de los riesgos a nivel preventivo."/>
    <d v="2021-02-22T00:00:00"/>
    <s v="Identificación del riesgo_x000a_Análisis antes de controles_x000a_Análisis de controles_x000a_Análisis después de controles_x000a_Tratamiento del riesgo"/>
    <s v="Se modificó la asociación del riesgo al proyecto de inversión específico, que se puede afectar posiblemente, en caso de materializarse el riesgo. _x000a_Se incluyó una evidencia en el control detectivo del riesgo la cual se encuentra documentada en el procedimiento 42321000-PR-022 Liquidación de contrato/convenio._x000a_Se retiraron los controles detectivos de la auditoría de gestión y de calidad del riesgo en los controles detectivos_x000a__x000a_"/>
    <d v="2021-02-22T00:00:00"/>
    <s v="Identificación del riesgo_x000a__x000a__x000a__x000a_"/>
    <s v="_x000a_Teniendo en cuenta el perfil del proyecto de inversión  7873, se elimina la asociación del mismo en la fila 60, ya que las actividades de control del riesgo  no  guardan  relación con las medidas de mitigación de los  riesgos del proyecto de inversión. "/>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frecuencia._x000a_Se ajustó la calificación del impacto._x000a_Se ajustó la redacción y evaluación de los controles según los criterios definidos._x000a_Se incluyeron los controles correctivos_x000a_Se ajustaron las acciones de contingencia._x000a_Se definieron acciones de tratamiento."/>
    <d v="2022-12-02T00:00:00"/>
    <s v="Identificación del riesgo_x000a__x000a__x000a__x000a_Tratamiento del riesgo"/>
    <s v="Se ajustó la actividad clave del riesgo de conformidad con la caracterización del proceso &quot;Gestión de contratación&quot;. _x000a_Se incluyó una acción de tratamiento del riesgo  para la vigencia  2023"/>
    <d v="2023-04-21T00:00:00"/>
    <s v="Establecimiento de controles"/>
    <s v="Se actualizó el control asociado al procedimiento 42321000-PR-022 &quot;Liquidación de contrato/convenio&quot;"/>
    <s v=""/>
    <s v="_x000a__x000a__x000a__x000a_"/>
    <s v=""/>
    <s v=""/>
    <s v="_x000a__x000a__x000a__x000a_"/>
    <s v=""/>
  </r>
  <r>
    <x v="4"/>
    <s v="Administrar los bienes adquiridos mediante su recepción, asignación, mantenimiento, control y baja de los mismos con el fin de cubrir las necesidades de recursos físicos de las dependencias de la Secretaría General de la Alcaldía Mayor de Bogotá D.C. "/>
    <s v="Inicia con el ingreso de bienes al inventario de la entidad, continúa con su asignación, aseguramiento, mantenimiento y control, termina con su clasificación y baja."/>
    <s v="Subdirector(a) de Servicios Administrativos y Oficina de Tecnologías de la Información y las Comunicaciones"/>
    <s v="Apoyo"/>
    <s v="Administrar los Inventarios de bienes de la entidad."/>
    <n v="141"/>
    <s v="EYADP-C010"/>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x v="0"/>
    <s v="Fraude interno"/>
    <s v="Subdirección de Servicios Administrativos"/>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Pérdida o hurto de bienes muebles._x000a_- Sanción por parte del ente de control u otro ente regulador._x000a_- Interrupción de operaciones internas de un (1) día._x000a_- Bienes sin cubrimiento de pólizas._x000a_- Ingreso de bienes con características diferentes a las contratadas._x000a_- Pérdida de la imagen o credibilidad institucional._x000a_- Investigaciones disciplinarias, fiscales y/o penales._x000a__x000a__x000a_"/>
    <s v="3. Consolidar una gestión pública eficiente, a través del desarrollo de capacidades institucionales, para contribuir a la generación de valor público."/>
    <s v="- -- Ningún trámite y/o procedimiento administrativo_x000a__x000a_"/>
    <s v="- Procesos de apoyo operativo en el Sistema de Gestión de Calidad_x000a__x000a__x000a__x000a_"/>
    <s v="Sin asociación"/>
    <s v="- No aplica_x000a__x000a__x000a__x000a_"/>
    <s v="Muy baja (1)"/>
    <n v="0.2"/>
    <s v="Menor (2)"/>
    <s v="Menor (2)"/>
    <s v="Menor (2)"/>
    <s v="Leve (1)"/>
    <s v="Menor (2)"/>
    <s v="Leve (1)"/>
    <s v="Mayor (4)"/>
    <n v="0.8"/>
    <s v="Alto"/>
    <s v="La valoración antes de controles bajó la probabilidad del riesgo de improbable a muy baja por frecuencia; sin embargo, en la escala de impacto continúa como Alta, es decir podría tener una perdida de la información que critica puede ser recuperada de forma parcial o incompleta."/>
    <s v="- 1 Actividad (4) PR-148 &quot;Ingreso o entrada de bienes&quot;: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s actividad del procedimiento diligenciando el formato Recepción  de Bienes en Bodega o en Sitio 4233100-FT-1129 y/o Entrega de Insumos y/o materias Primas por terceros 4233100-FT-1173 (cuando aplique)._x000a_- 2 Actividad (7) PR-148 &quot;Ingreso o entrada de bienes&quot;:  indica que El auxiliar Administrativo y/o Profesional Universitario y/o Técnico Operativo , autorizado(a) por El (la) Subdirector (a) de Servicios Administrativos , cada vez que se requiera  verifica, revisa, coteja que se cumpla el soporte documental.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_x000a_- 3 Actividad (8) PR-148 &quot;Ingreso o entrada de bienes&quot;: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_x000a_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se archivan los registros correspondientes como evidencia del paqueteo del bien._x000a_- 4 Actividad (9) PR-236 &quot;Egreso o salida definitiva de bienes&quot;:  indica que El profesional especializado, autorizado(a) por el (la) Subdirector(a) de servicios administrativos, cada vez que se requiera coordinará la organización de los listados de acuerdo con los lineamientos mencionados según &quot;Listado de Elementos Para Baja&quot;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_x000a_- 5 Actividad (12) PR-236 &quot;Egreso o salida definitiva de bienes&quot;: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_x000a_- 6 Actividad (28) PR-236 &quot;Egreso o salida definitiva de bienes&quot;:  indica que Profesional universitario y/o, Técnico Administrativo y/o, Técnico Operativo y/o, Auxiliar Administrativo y/o contratista,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Detectivo_x000a_- Detectivo_x000a_- Preventivo_x000a_- Detectivo_x000a__x000a__x000a__x000a__x000a__x000a__x000a__x000a__x000a__x000a__x000a__x000a__x000a__x000a_"/>
    <s v="25%_x000a_25%_x000a_15%_x000a_15%_x000a_2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30%_x000a_30%_x000a_40%_x000a_30%_x000a__x000a__x000a__x000a__x000a__x000a__x000a__x000a__x000a__x000a__x000a__x000a__x000a__x000a_"/>
    <s v="- 1 El mapa de riesgos del proceso Gestión de Recursos Físicos indica que el Subdirector (a) de Servicios Administrativos, autorizado(a) por el Manual de Funciones y Competencias Laborales, cada vez que se identifique la materialización del riesgo revisa las inconsistencias presentadas.._x000a_- 2 El mapa de riesgos del proceso Gestión de Recursos Físicos indica que el Subdirector (a) de Servicios Administrativos, autorizado(a) por el Manual de Funciones y Competencias Laborales, cada vez que se identifique la materialización del riesgo realiza reporte al responsable del proceso.._x000a_- 3 El mapa de riesgos del proceso Gestión de Recursos Físicos indica que el Subdirector (a) de Servicios Administrativos, autorizado(a) por el Manual de Funciones y Competencias Laborales, cada vez que se identifique la materialización del riesgo realiza las gestiones pertinentes para corregir las inconsistencias presentadas..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48176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Programar y ejecutar socializaciones de las actividades más relevantes con respecto al correcto manejo de los inventarios según procedimientos internos."/>
    <s v="- Profesional Especializado"/>
    <s v="- PA230-024"/>
    <s v="- 546"/>
    <s v="- 1/02/2023"/>
    <s v="- 30/06/2023"/>
    <s v="-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_x000a_- Revisar las inconsistencias presentadas._x000a_- Realizar el reporte al responsable del proceso._x000a_- Realizar las gestiones pertinentes para corregir las inconsistencias presentadas._x000a__x000a__x000a__x000a__x000a__x000a_- Actualizar el mapa de riesgos Gestión de Recursos Físicos"/>
    <s v="- Subdirector(a) de Servicios Administrativos y Oficina de Tecnologías de la Información y las Comunicaciones_x000a_- Subdirector(a) de Servicios Administrativos_x000a_- Subdirector(a) de Servicios Administrativos_x000a_- Subdirector(a) de Servicios Administrativos_x000a__x000a__x000a__x000a__x000a__x000a_- Subdirector(a) de Servicios Administrativos y Oficina de Tecnologías de la Información y las Comunicaciones"/>
    <s v="-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_x000a_- Evidencia de reunión o acta de revisión._x000a_- Reporte de inconsistencias_x000a_- Documentos con las gestiones efectuadas._x000a__x000a__x000a__x000a__x000a__x000a_- Mapa de riesgo  Gestión de Recursos Físicos, actualizado."/>
    <d v="2018-09-06T00:00:00"/>
    <s v="Identificación del riesgo_x000a_Análisis antes de controles_x000a_Análisis de controles_x000a_Análisis después de controles_x000a_Tratamiento del riesgo"/>
    <s v="Creación del mapa de riesgos."/>
    <d v="2019-05-07T00:00:00"/>
    <s v="_x000a__x000a_Análisis de controles_x000a_Análisis después de controles_x000a_"/>
    <s v="Se definen algunos controles como detectivos. Lo que permitió el ajuste de la matriz de valoración después de controles en la escala de impacto de moderado a menor. De igual forma, la zona resultante cambio de moderada a baja. Se elabora plan de contingencia. "/>
    <d v="2019-11-07T00:00:00"/>
    <s v="Identificación del riesgo_x000a_Análisis antes de controles_x000a__x000a_Análisis después de controles_x000a_Tratamiento del riesgo"/>
    <s v="Se incluyó una causa externa &quot;Cambios constantes en la normativa vigente&quot; y se eliminó la debilidad del &quot;Debe implementarse plan de contingencia en caso de materializarse un riesgo&quot; dentro del contexto. _x000a_Al calificar la probabilidad de riesgos por frecuencia, disminuyó la probabilidad de probable a rara vez y bajo la zona resultante de extrema a alta. _x000a_Disminuye la probabilidad del cuadrante 2 al 1._x000a_Se incluyó la acción No. 1 de la acción correctiva No. 36 en todas las actividades de control. "/>
    <d v="2020-03-12T00:00:00"/>
    <s v="Identificación del riesgo_x000a__x000a__x000a__x000a_"/>
    <s v="Se incluyeron los proyectos de inversión que se pueden ver afectados._x000a_Se ajustaron las causas internas, externas y efectos_x000a_En efectos se actualiza la perspectiva._x000a_                                                                                                                                                                                                                                                                                                                                                                                                                                                                                                                                                                                                                                                                                                                                                                          _x000a_"/>
    <d v="2020-04-02T00:00:00"/>
    <s v="Identificación del riesgo_x000a_Análisis antes de controles_x000a__x000a_Análisis después de controles_x000a_"/>
    <s v="Se realizo cambio en la identificación del riesgo con respecto a cambio de proceso a de corrupción._x000a_Se realizo cambio en el nombre del riesgo._x000a_Se cambio el análisis antes de controles_x000a_Se cambio el análisis después de controles"/>
    <d v="2020-10-08T00:00:00"/>
    <s v="Identificación del riesgo_x000a_Análisis antes de controles_x000a_Análisis de controles_x000a_Análisis después de controles_x000a_Tratamiento del riesgo"/>
    <s v="Se realizó cambió de la identificación del riesgo_x000a_Se actualizaron los análisis antes de controles_x000a_se actualizaron los análisis después de controles_x000a_se creó acción preventiva para tratamiento del riesgo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Tratamiento del riesgo"/>
    <s v="Se realiza actualización con respecto a categoría &quot;Sin asociación a los proyectos de inversión&quot;_x000a_Se realiza cargue de acción preventiva"/>
    <d v="2021-09-13T00:00:00"/>
    <s v="_x000a__x000a__x000a__x000a_Tratamiento del riesgo"/>
    <s v="Se actualiza mapa de riesgos incluyendo las acciones preventivas vigentes #819 y #820 registradas en la herramienta CHIE."/>
    <d v="2021-12-03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con respecto a la nueva metodología._x000a_Se incluye el riesgo errores (fallas o deficiencias) en el ingreso y/o salida de bienes,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03T00:00:00"/>
    <s v="Identificación del riesgo_x000a_Análisis antes de controles_x000a_Análisis de controles_x000a_Análisis después de controles_x000a_Tratamiento del riesgo"/>
    <s v="Se identifica el contexto de la gestión del proceso._x000a_Se identifica la probabilidad por exposición._x000a_Se identifica la calificación del impacto._x000a_Se identifica los controles correctivos._x000a_Se identifica las acciones de contingencia._x000a_Se identifica acción preventiva"/>
    <s v=""/>
    <s v="_x000a__x000a__x000a__x000a_"/>
    <s v=""/>
  </r>
  <r>
    <x v="4"/>
    <s v="Administrar los bienes adquiridos mediante su recepción, asignación, mantenimiento, control y baja de los mismos con el fin de cubrir las necesidades de recursos físicos de las dependencias de la Secretaría General de la Alcaldía Mayor de Bogotá D.C. "/>
    <s v="Inicia con el ingreso de bienes al inventario de la entidad, continúa con su asignación, aseguramiento, mantenimiento y control, termina con su clasificación y baja."/>
    <s v="Subdirector(a) de Servicios Administrativos y Oficina de Tecnologías de la Información y las Comunicaciones"/>
    <s v="Apoyo"/>
    <s v="Administrar los Inventarios de bienes de la entidad."/>
    <n v="142"/>
    <s v="FI-C020"/>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x v="0"/>
    <s v="Fraude interno"/>
    <s v="Subdirección de Servicios Administrativos"/>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Desviación de recursos públicos._x000a_- Detrimento patrimonial._x000a_- Investigaciones disciplinarias, fiscales y/o penales._x000a_- Pérdida de la imagen o credibilidad institucional._x000a_- Inoportunidad para la correcta investigación de posibles hechos de corrupción._x000a_- Inoportunidad para reporte a las aseguradoras._x000a__x000a__x000a__x000a_"/>
    <s v="3. Consolidar una gestión pública eficiente, a través del desarrollo de capacidades institucionales, para contribuir a la generación de valor público."/>
    <s v="- -- Ningún trámite y/o procedimiento administrativo_x000a__x000a_"/>
    <s v="- Procesos de apoyo operativo en el Sistema de Gestión de Calidad_x000a__x000a__x000a__x000a_"/>
    <s v="Sin asociación"/>
    <s v="- No aplica_x000a__x000a__x000a__x000a_"/>
    <s v="Muy baja (1)"/>
    <n v="0.2"/>
    <s v="Menor (2)"/>
    <s v="Menor (2)"/>
    <s v="Menor (2)"/>
    <s v="Menor (2)"/>
    <s v="Menor (2)"/>
    <s v="Leve (1)"/>
    <s v="Mayor (4)"/>
    <n v="0.8"/>
    <s v="Alto"/>
    <s v="La valoración antes de controles bajó la probabilidad del riesgo de improbable a muy baja por frecuencia; sin embargo, en la escala de impacto continúa como Alta, es decir podría tener una perdida de la información que critica puede ser recuperada de forma parcial o incompleta."/>
    <s v="- 1 Actividad (7) PR-235 &quot;Control y Seguimiento de Bienes&quot;: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_x000a_- 2 Actividad (12) PR-235 &quot;Control y Seguimiento de Bienes&quot;: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quot;Informe de Cierre Preliminar de Toma Física de Inventarios&quot; dentro de los 30 días calendario siguientes, para la toma de decisiones según sea el caso y se envía al (la) Subdirector (a) de Servicios Administrativos dejando como evidencia correo electrónico del envío._x000a_- 3 Actividad (17) PR-235 &quot;Control y Seguimiento de Bienes&quot;: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_x000a_- 4 Actividad (18) PR-235 &quot;Control y Seguimiento de Bienes&quot;: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_x000a_- 5 Actividad (24) PR-235 &quot;Control y Seguimiento de Bienes&quot;: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Detectivo_x000a_- Preventivo_x000a_- Preventivo_x000a_- Detectivo_x000a__x000a__x000a__x000a__x000a__x000a__x000a__x000a__x000a__x000a__x000a__x000a__x000a__x000a__x000a_"/>
    <s v="25%_x000a_1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30%_x000a_40%_x000a_40%_x000a_30%_x000a__x000a__x000a__x000a__x000a__x000a__x000a__x000a__x000a__x000a__x000a__x000a__x000a__x000a__x000a_"/>
    <s v="- 1 El mapa de riesgos del proceso Gestión de Recursos Físicos indica que el Subdirector (a) de Servicios Administrativos, autorizado(a) por el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2 El mapa de riesgos del proceso Gestión de Recursos Físicos indica que el Subdirector (a) de Servicios Administrativos, autorizado(a) por el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1167999999999999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Programar y ejecutar socializaciones de las actividades más relevantes con respecto al correcto manejo de los inventarios según procedimientos internos."/>
    <s v="- Profesional Especializado"/>
    <s v="- PA230-024"/>
    <s v="- 546"/>
    <s v="- 1/02/2023"/>
    <s v="- 30/06/2023"/>
    <s v="-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_x000a_-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Solicitar informe con modo, tiempo y lugar de los hechos relacionados con el presunto desvío de recursos físicos _x000a__x000a__x000a__x000a__x000a__x000a__x000a_- Actualizar el mapa de riesgos Gestión de Recursos Físicos"/>
    <s v="- Subdirector(a) de Servicios Administrativos y Oficina de Tecnologías de la Información y las Comunicaciones_x000a_- Subdirector(a) de Servicios Administrativos_x000a_- Subdirector(a) de Servicios Administrativos_x000a__x000a__x000a__x000a__x000a__x000a__x000a_- Subdirector(a) de Servicios Administrativos y Oficina de Tecnologías de la Información y las Comunicaciones"/>
    <s v="-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_x000a_- Informe de los hechos enviado mediante memorando o correo electrónico a la Oficina de Control Interno Disciplinario y Subsecretaría Corporativa._x000a_- Informe de los hechos _x000a__x000a__x000a__x000a__x000a__x000a__x000a_- Mapa de riesgo  Gestión de Recursos Físicos, actualizado."/>
    <d v="2018-09-06T00:00:00"/>
    <s v="Identificación del riesgo_x000a_Análisis antes de controles_x000a_Análisis de controles_x000a_Análisis después de controles_x000a_Tratamiento del riesgo"/>
    <s v="Creación del mapa de riesgos."/>
    <d v="2019-05-07T00:00:00"/>
    <s v="_x000a__x000a__x000a__x000a_Tratamiento del riesgo"/>
    <s v="Definición del plan de contingencia."/>
    <d v="2019-11-07T00:00:00"/>
    <s v="Identificación del riesgo_x000a_Análisis antes de controles_x000a__x000a_Análisis después de controles_x000a_"/>
    <s v="Se incluyó una causa externa &quot;Cambios constantes en la normativa vigente&quot;._x000a_Al calificar la probabilidad de riesgos por frecuencia, disminuyó la probabilidad de probable a rara vez y en consecuencia bajo la zona resultante de extrema a alta. _x000a_La calificación de probabilidad bajó a rara vez (cuadrante 2 a 1)"/>
    <d v="2020-03-12T00:00:00"/>
    <s v="Identificación del riesgo_x000a_Análisis antes de controles_x000a__x000a_Análisis después de controles_x000a_"/>
    <s v="Se incluyeron los proyectos de inversión que se pueden ver afectados._x000a_En efectos se actualiza la perspectiva._x000a_Se actualiza el análisis antes de los controles._x000a_Se actualiza explicación después de los controles. "/>
    <d v="2020-10-08T00:00:00"/>
    <s v="_x000a__x000a_Análisis de controles_x000a_Análisis después de controles_x000a_"/>
    <s v="Se actualizó el análisis después de controles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
    <s v="Se realiza actualización con respecto a categoría &quot;Sin asociación a los proyectos de inversión&quot;"/>
    <d v="2021-12-03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con respecto a la nueva metodología._x000a_Se incluye el riesgo errores (fallas o deficiencias) en el control y seguimiento de bienes,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03T00:00:00"/>
    <s v="Identificación del riesgo_x000a_Análisis antes de controles_x000a_Análisis de controles_x000a_Análisis después de controles_x000a_Tratamiento del riesgo"/>
    <s v="Se identifica el contexto de la gestión del proceso._x000a_Se identifica la probabilidad por exposición._x000a_Se identifica la calificación del impacto._x000a_Se identifica los controles correctivos._x000a_Se identifica las acciones de contingencia._x000a_Se identifica acción preventiva"/>
    <s v=""/>
    <s v="_x000a__x000a__x000a__x000a_"/>
    <s v=""/>
    <s v=""/>
    <s v="_x000a__x000a__x000a__x000a_"/>
    <s v=""/>
    <s v=""/>
    <s v="_x000a__x000a__x000a__x000a_"/>
    <s v=""/>
  </r>
  <r>
    <x v="5"/>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Oficina de Tecnologías de la Información y las Comunicaciones"/>
    <s v="Apoyo"/>
    <s v="Manejar y controlar los recursos de la caja menor"/>
    <n v="146"/>
    <s v="FI-C021"/>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x v="0"/>
    <s v="Fraude interno"/>
    <s v="Subdirección de Servicios Administrativos"/>
    <s v="- Manipulación de la caja menor por personal no autorizado._x000a_- Falta de integridad del funcionario encargado del manejo de caja menor._x000a_- Intereses personales._x000a_- Abuso de poder._x000a_- Incumplimiento del Manual para el manejo y control de cajas menores_x000a__x000a__x000a__x000a__x000a_"/>
    <s v="- Falsedad en los documentos aportados para la legalización del gasto._x000a_- Presiones o exigencias irregulares por parte de terceros_x000a__x000a__x000a__x000a__x000a__x000a__x000a__x000a_"/>
    <s v="- Detrimento patrimonial._x000a_- Investigaciones disciplinarias, fiscales y/o penales._x000a_- Pérdida de credibilidad y desconfianza en el proceso._x000a_- Afectación de la póliza de manejo._x000a_- Enriquecimiento ilícito de contratistas y/o servidores púbicos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Leve (1)"/>
    <s v="Mayor (4)"/>
    <s v="Mayor (4)"/>
    <s v="Menor (2)"/>
    <s v="Menor (2)"/>
    <s v="Leve (1)"/>
    <s v="Mayor (4)"/>
    <n v="0.8"/>
    <s v="Alto"/>
    <s v="Se determina la probabilidad (Muy baja 1)  teniendo en cuenta que no se he presentado en los últimos cuatro años. El impacto (Mayor 4) obedece a la afectación de la imagen y las sanciones por entes de control que se puedan generar por la materialización del riesgo."/>
    <s v="- 1 El procedimiento 4233100-PR-382 “Manejo de Caja Menor&quot;&quot; indica que el Profesional encargado(a) del manejo operativo de la caja menor, autorizado(a) por el Delegado (a) por el(la) Ordenador(a) del gasto para el manejo de la caja menor, cada vez que se reciba una solicitud de compra de bien o servicio por caja menor verifica que la solicitud cumpla con el carácter de imprevistos, urgentes, imprescindibles, inaplazables y necesarios; así como también que se cuente con el rubro en la constitución de la caja menor. La(s) fuente(s) de información utilizadas es(son) el Manual para el Manejo y Control de Cajas Menores y la Resolución de constitución de caja menor. En caso de evidenciar observaciones, desviaciones o diferencias, el (la) Profesional encargado(a) del manejo operativo de la caja menor, da respuesta a través de correo electrónico rechazando la solicitud, con la explicación respectiva. De lo contrario, da respuesta a través de correo electrónico, aprobando el uso de caja menor para la compra del bien o servicio._x000a_- 2 El procedimiento 4233100-PR-382 “Manejo de Caja Menor&quot;&quot; indica que el Profesional encargado(a) del manejo operativo de la caja menor, autorizado(a) por el Delegado (a) por el(la) Ordenador(a) del gasto para el manejo de la caja menor, cada vez que se recibe la documentación requerida para la legalización de la adquisición del bien o servicio por caja menor revisa que: • Los documentos necesarios para la legalización se encuentren completos, estén debidamente diligenciados y sin tachones o enmendaduras. • El valor de la factura o documento soporte corresponda con la cotización seleccionada, para el caso de solicitudes que superen el 60% de un SMMLV. • La factura o documento soporte cumpla con las especificaciones establecidas por la Ley. • Para aquellos casos que no aplica factura de compra conforme a la normatividad vigente, que el(la) Subdirector(a) de Servicios Administrativos haya aprobado el documento soporte. • En el caso de que la adquisición realizada sea de un bien, que se encuentre adjunto, diligenciado y firmado el Comprobante de Ingreso de elementos de Consumo 4233100 FT-420.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que realice los ajustes necesarios. De lo contrario, legaliza la adquisición del bien o servicio, quedando como evidencia el registro de Legalización de compra por caja menor 4233100-FT-324._x000a_- 3 El procedimiento 4233100-PR-382 “Manejo de Caja Menor&quot; indica que el Delegado (a) por el(la) Ordenador(a) del gasto para el manejo de la caja menor y el(la) Subdirector(a) Financiero(a), autorizado(a) por el Decreto 140 de 2021, cada vez que se proyecte una Resolución de reembolso de la caja menor revisan la Resolución y los soportes, teniendo en cuenta lo estipulado en el Manual para el Manejo y Control de Cajas Menor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el(a) Delegado(a) por el(a) Ordenador(a) del gasto para el manejo de la caja menor aprueba la Resolución, quedando como evidencia la Resolución de reembolso de la caja menor, firmada._x000a_- 4 El procedimiento 4233100-PR-382 “Manejo de Caja Menor&quot;&quot; indica que el Profesional encargado(a) del manejo operativo de la caja menor, autorizado(a) por el Delegado (a) por el(la) Ordenador(a) del gasto para el manejo de la caja menor, dentro de los primeros diez días hábiles de cada mes realiza la conciliación bancaria, revisando que coincidan los saldos y movimientos del extracto del mes vencido expedido por el banco y con los del Libro de bancos 4233100-FT- 1096. La(s) fuente(s) de información utilizadas es(son) el extracto bancario, el libro de bancos y conciliaciones bancarias de meses anteriores. En caso de evidenciar observaciones, desviaciones o diferencias, solicita a través de correo electrónico la aclaración de inconsistencias al Banco. De lo contrario, se registra el resultado en el formato Conciliación bancaria 4233100-FT-731._x000a_- 5 El procedimiento 4233100-PR-382 “Manejo de Caja Menor&quot;&quot; indica que el (la) Profesional de la Oficina de Control Interno y/o el (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conforme a lo dispuesto en el Manual para el manejo y control de cajas menores. La(s) fuente(s) de información utilizadas es(son) el Manual para el Manejo y Control de Cajas Menores y la Resolución de constitución de caja menor. En caso de evidenciar observaciones, desviaciones o diferencias, las registran en el formato Arqueo de caja menor 4233100-FT-320 y se comunican a la subdirección de servicios administrativos a través correo o memorando electrónico 4233300-FT-011. De lo contrario, se registra la conformidad de los resultados en el formato Arqueo de caja menor 4233100-FT-320."/>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Detectivo_x000a_- Detectivo_x000a_- Detectivo_x000a__x000a__x000a__x000a__x000a__x000a__x000a__x000a__x000a__x000a__x000a__x000a__x000a__x000a__x000a_"/>
    <s v="25%_x000a_25%_x000a_1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30%_x000a_30%_x000a_30%_x000a__x000a__x000a__x000a__x000a__x000a__x000a__x000a__x000a__x000a__x000a__x000a__x000a__x000a__x000a_"/>
    <s v="- 1 El mapa de riesgo del proceso Gestión de Servicios Administrativos y Tecnológicos indica que Subdirector(a) de Servicios Administrativos, autorizado(a) por el (a) Ordenador(a) del gasto, cada vez que se identifique la materialización del riesgo, inicia la gestión para recuperar los recursos desviados._x000a_- 2 El mapa de riesgo del proceso Gestión de Servicios Administrativos y Tecnológicos indica que Subdirector(a) de Servicios Administrativos, autorizado(a) por el (a) Ordenador(a) del gasto, cada vez que se identifique la materialización del riesgo, gestiona ante el corredor de seguros la afectación de la póliza de manejo de la Secretaría General."/>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4695999999999999E-2"/>
    <s v="Mayor (4)"/>
    <n v="0.8"/>
    <s v="Alto"/>
    <s v="Se determina la probabilidad (Muy baja (1)) ya que las actividades de control preventivas son fuertes y mitigan la mayoría de las causas. El riesgo no disminuye el impacto."/>
    <s v="Reducir"/>
    <s v="- Actualizar el procedimiento 4233100-PR-382  &quot;Manejo de la Caja Menor&quot;, respecto al  fortalecimiento de los puntos de control."/>
    <s v="- Subdirector(a) de Servicios Administrativos"/>
    <s v="- PA230-016"/>
    <s v="- 536"/>
    <s v="- 15/02/2023"/>
    <s v="- 31/05/2023"/>
    <s v="- Reportar 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a la Oficina Asesora de Planeación en el informe de monitoreo en caso que tenga fallo._x000a_- Iniciar la gestión para recuperar los recursos desviados._x000a_- Gestionar ante el corredor de seguros la afectación de la póliza de manejo de la Secretaría General._x000a__x000a__x000a__x000a__x000a__x000a__x000a_- Actualizar el mapa de riesgos Gestión de Servicios Administrativos y Tecnológicos"/>
    <s v="- Subdirector(a) de Servicios Administrativos y Oficina de Tecnologías de la Información y las Comunicaciones_x000a_- Subdirector(a) de Servicios Administrativos._x000a_- Subdirector Servicios Administrativos_x000a__x000a__x000a__x000a__x000a__x000a__x000a_- Subdirector(a) de Servicios Administrativos y Oficina de Tecnologías de la Información y las Comunicaciones"/>
    <s v="- Notificación realizada d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reporte de monitoreo a la Oficina Asesora de Planeación en caso que el riesgo tenga fallo definitivo._x000a_- Comunicación oficial de traslado a la Oficina de Control Interno Disciplinario._x000a_- Comunicación oficial de informe de los hechos al corredor de seguros._x000a__x000a__x000a__x000a__x000a__x000a__x000a_- Mapa de riesgo  Gestión de Servicios Administrativos y Tecnológicos, actualizado."/>
    <d v="2019-05-07T00:00:00"/>
    <s v="Identificación del riesgo_x000a_Análisis antes de controles_x000a_Análisis de controles_x000a_Análisis después de controles_x000a_Tratamiento del riesgo"/>
    <s v="Creación del riesgo."/>
    <d v="2019-10-30T00:00:00"/>
    <s v="_x000a_Análisis antes de controles_x000a_Análisis de controles_x000a__x000a_Tratamiento del riesgo"/>
    <s v="Se ajustó la calificación de probabilidad de factible a frecuente, lo que redujo su escala de probabilidad de probable a rara vez._x000a_Se ajustaron los controles preventivos y detectivos conforme al procedimiento._x000a_Se ajustaron las fechas de finalización de las acciones"/>
    <d v="2020-03-12T00:00:00"/>
    <s v="Identificación del riesgo_x000a_Análisis antes de controles_x000a__x000a__x000a_Tratamiento del riesgo"/>
    <s v="Se modificaron las causas del riesgo y agentes generadores._x000a_Se modificó la valoración del impacto y se realizó por la valoración de perspectivas_x000a_Se ajustaron las fechas de las acciones y se define plan de mejoramiento para la vigencia_x000a_Se modificó el Plan de contingencia"/>
    <d v="2020-08-28T00:00:00"/>
    <s v="Identificación del riesgo_x000a__x000a_Análisis de controles_x000a__x000a_"/>
    <s v="Una vez analizados los conceptos de tipo de riesgo, se reclasifica el riesgo de operativo a financiero, teniendo en cuenta las definiciones señaladas en la Guía para la administración de riesgos de gestión y corrupción en los procesos. _x000a_Se incluye y ajusta la actividad de control preventiva número 6 y 12 y la actividad detectiva número 14 y 17, conforme con la actualización del procedimiento._x000a_Se elimina las actividades de control detectivas asociadas al procedimiento de auditorías internas de gestión PR-006 y al procedimiento de auditorías internas de calidad PR-361. _x000a_Se modificaron las fechas de terminación de las acciones conforme a solicitud de reprogramación efectuada mediante memorando No. 3-2020-17111. "/>
    <d v="2020-12-02T00:00:00"/>
    <s v="_x000a_Análisis antes de controles_x000a__x000a__x000a_Tratamiento del riesgo"/>
    <s v="Se realiza la calificación de la probabilidad del riesgo por frecuencia cuya calificación es nunca o no se ha presentado durante los últimos cuatro años, así mismo se registran las evidencias que soportan su elección para la vigencia 2020._x000a_Se incluyó una nueva acción preventiva asociada a la revisión integral del riesgo para la vigencia  2021."/>
    <d v="2021-02-16T00:00:00"/>
    <s v="_x000a__x000a__x000a__x000a_Tratamiento del riesgo"/>
    <s v="Se ajustó en Proyectos de inversión posiblemente afectados, dado que el riesgo no tiene asociación dentro del perfil del Proyecto de inversión &quot;Fortalecimiento de la capacidad institucional de la Secretaría General&quot;._x000a_Se eliminaron las acciones 2020 teniendo en cuenta que ya estaban cerradas y se incluyó la Acción Preventiva No. 2 de 2021."/>
    <d v="2021-04-30T00:00:00"/>
    <s v="_x000a__x000a_Análisis de controles_x000a__x000a_"/>
    <s v="Se ajusta la actividad 16 como actividad de control, conforme con la actividad 2 de la acción preventiva No. 2 asociada al proceso Gestión de Servicios Administrativos. "/>
    <d v="2021-07-30T00:00:00"/>
    <s v="_x000a__x000a__x000a__x000a_Tratamiento del riesgo"/>
    <s v="Se eliminó la acción preventiva No. 2 teniendo en cuenta que se cerró el 30 de junio de 2021 y se incluye la acción de mejora 827 registrada en CHIE. "/>
    <d v="2021-12-16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su alcance_x000a_Se define la probabilidad por frecuencia_x000a_Se ajustó la calificación del impacto_x000a_Se ajustó la redacción y evaluación de los controles según los criterios definidos_x000a_Se incluyeron los controles correctivos _x000a_Se ajustaron las acciones de contingencia"/>
    <d v="2022-08-29T00:00:00"/>
    <s v="_x000a__x000a_Análisis de controles_x000a__x000a_"/>
    <s v="Se actualizaron las actividades de control N° 3 y 5, de tipo detectivo, que se encuentran documentadas en el procedimiento PR-382 Manejo de Caja Menor, que fue actualizado en enero de 2022 a su versión 02, para su correspondencia exacta en forma de redacción."/>
    <d v="2022-12-14T00:00:00"/>
    <s v="Identificación del riesgo_x000a__x000a__x000a__x000a_Tratamiento del riesgo"/>
    <s v="Se asocia el riesgo al nuevo Mapa de procesos de la Secretaría General._x000a_Se complementó el nombre del riesgo_x000a_Se incluyó  acción de tratamiento del riesgo  para la vigencia  2023 _x000a_Se realizó ajuste en las causas internas y externas según el análisis DOFA del nuevo proceso  gestión de servicios administrativos."/>
    <d v="2023-05-31T00:00:00"/>
    <s v="Establecimiento de controles"/>
    <s v="Se actualizaron los controles preventivos y detectivos del riesgo, de acuerdo con la actualización realizada al procedimiento Manejo de caja menor."/>
  </r>
  <r>
    <x v="5"/>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Oficina de Tecnologías de la Información y las Comunicaciones"/>
    <s v="Apoyo"/>
    <s v="Planear y administrar la gestión documental institucional"/>
    <n v="147"/>
    <s v="FI-C022"/>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x v="0"/>
    <s v="Fraude interno"/>
    <s v="Subdirección de Gestión Documental"/>
    <s v="- Debilidades en la articulación y comunicación en la operación de las actividades que se gestionan al interior  del proceso._x000a_- Alta rotación de personal y dificultades en la transferencia de conocimiento entre los servidores y/o contratistas que participan en el proceso, en virtud de vinculación, retiro o reasignación de roles._x000a_- Intereses personales_x000a__x000a__x000a__x000a__x000a__x000a__x000a_"/>
    <s v="- Cambios de estructura organizacional que afecten el desempeño del proceso de gestión documental._x000a_- Constante actualización de directrices y normas  Nacionales y Distritales aplicables al proceso._x000a_- Altos costos de la tecnología.  _x000a__x000a__x000a__x000a__x000a__x000a__x000a_"/>
    <s v="- Pérdida de credibilidad del proceso y de la entidad._x000a_- Uso indebido e inadecuado de información de la Secretaría General _x000a_- Sanciones disciplinarias, fiscales y penales._x000a_- Pérdida de información de la entidad.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
    <s v=""/>
    <s v=""/>
    <s v=""/>
    <s v=""/>
    <s v=""/>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Consulta y préstamo de documentos 22116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_x000a_- 2 El procedimiento Consulta y préstamo de documentos 22116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 del proceso Gestión de Servicios Administrativos y Tecnológicos indica que el responsable del archivo de gestión o del archivo central, autorizado(a) por el (la) Subdirector(a) de Gestión Documental, cada vez que se identifique la materialización del riesgo reporta al (la) Subdirector(a) de Gestión Documental para que se tomen las medidas pertinentes._x000a_- 2 El mapa de riesgo del proceso Gestión de Servicios Administrativos y Tecnológicos indica que el (la) Subdirector(a) de Gestión Documental, autorizado(a) por el Director (a) administrativo y financiero, cada vez que se identifique la materialización del riesgo reporta a la Oficina de Control Interno Disciplinario, para que se inicie el respectivo proceso al funcionario implicado._x000a_- 3 El mapa de riesgo del proceso Gestión de Servicios Administrativos y Tecnológicos indica que el (la) Subdirector(a) de Gestión Documental , autorizado(a) por el Director (a) administrativo y financiero, cada vez que se identifique la materialización del riesgo notifica a la instancia o autoridad competente para que se tomen las medidas pertinentes."/>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8.3999999999999991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sensibilización cuatrimestral sobre el manejo y custodia de los documentos conforme a los lineamientos establecidos en el proceso."/>
    <s v="- Subdirector(a) de Gestión Documental"/>
    <s v="- PA230-027"/>
    <s v="- 549"/>
    <s v="- 1/03/2023"/>
    <s v="- 15/12/2023"/>
    <s v="-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_x000a_- Reportar al Subdirector de servicios administrativos para que se tomen las medidas pertinentes._x000a_- Reportar a la Oficina de Control Interno Disciplinario, para que se inicie el respectivo proceso al funcionario implicado._x000a_- Notificar a la instancia o autoridad competente para que se tomen las medidas pertinentes._x000a__x000a__x000a__x000a__x000a__x000a_- Actualizar el mapa de riesgos Gestión de Servicios Administrativos y Tecnológicos"/>
    <s v="- Subdirector(a) de Servicios Administrativos y Oficina de Tecnologías de la Información y las Comunicaciones_x000a_- Subdirector de Gestión documental_x000a_- Subdirector de Gestión documental_x000a_- Subdirector(a) de Servicios Administrativos_x000a__x000a__x000a__x000a__x000a__x000a_- Subdirector(a) de Servicios Administrativos y Oficina de Tecnologías de la Información y las Comunicaciones"/>
    <s v="- Notificación realizada d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reporte de monitoreo a la Oficina Asesora de Planeación en caso que el riesgo tenga fallo definitivo._x000a_- Correo electrónico informando el acto de corrupción_x000a_- Memorando informando el acto de corrupción_x000a_- Oficio informando el acto de corrupción_x000a__x000a__x000a__x000a__x000a__x000a_- Mapa de riesgo  Gestión de Servicios Administrativos y Tecnológicos, actualizado."/>
    <d v="2019-05-08T00:00:00"/>
    <s v="Identificación del riesgo_x000a_Análisis antes de controles_x000a_Análisis de controles_x000a_Análisis después de controles_x000a_Tratamiento del riesgo"/>
    <s v="Creación del Riesgo"/>
    <d v="2019-11-14T00:00:00"/>
    <s v="Identificación del riesgo_x000a_Análisis antes de controles_x000a_Análisis de controles_x000a_Análisis después de controles_x000a_Tratamiento del riesgo"/>
    <s v="Se ajusto actividad clave de acuerdo al ajuste realizado a la caracterización del proceso._x000a_Se realizo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 Así mismo se replantearon las acciones asociadas a las actividades de control preventivo._x000a_Se ajustaron las fechas de terminación de las acciones acorde con las fechas del aplicativo SIG.  Así mismo, se actualizó la información de acciones de acuerdo con las acciones registradas en el aplicativo SIG._x000a_Se incluyen acciones de contingencia."/>
    <d v="2020-03-24T00:00:00"/>
    <s v="Identificación del riesgo_x000a_Análisis antes de controles_x000a__x000a__x000a_Tratamiento del riesgo"/>
    <s v="Identificación del riesgo:_x000a_Se definieron las perspectivas para los efectos ya identificados y se calificaron_x000a_Se eliminó un efecto operativo y se incluyó uno de información_x000a__x000a_Análisis antes de controles:_x000a_Valoración de la Probabilidad: Se incluyen las evidencias faltantes de la vigencia 2016-2019 y las evidencias de la vigencia 2020_x000a__x000a_Tratamiento del riesgo:_x000a_Se eliminaron las actividades de la  AP# 32  por que  ya se  cumplió y  se encuentra  cerrada en al aplicativo._x000a_Se elimina la  actividad #2  de la AM#21 , por que ya se cumplió. "/>
    <d v="2020-08-31T00:00:00"/>
    <s v="_x000a__x000a_Análisis de controles_x000a__x000a_Tratamiento del riesgo"/>
    <s v="Se ajustaron las actividades preventivas y detectivas acorde con la última actualización realizada a los procedimientos del proceso._x000a_Se retiraron las actividades detectivas asociadas a los procedimientos de Auditorias de gestión y auditorías de calidad._x000a_Se ajustaron las fechas de finalización de las acciones, teniendo en cuenta la información reportada en el aplicativo SIG y en los seguimientos, cierre y reprogramación remitidos mediante memorando a la Oficina Asesora de Planeación."/>
    <d v="2022-12-14T00:00:00"/>
    <s v="Identificación del riesgo_x000a__x000a__x000a_Análisis después de controles_x000a_Tratamiento del riesgo"/>
    <s v="Se asocia el riesgo al nuevo Mapa de procesos de la Secretaría General._x000a_Se realizó ajuste en las causas internas, externas según el análisis DOFA de nuevo proceso Gestión de Servicios Administrativos._x000a_Se incluyo la acción de tratamiento para la vigencia 2023. "/>
    <d v="2023-05-17T00:00:00"/>
    <s v="Establecimiento de controles"/>
    <s v="Se actualizó en los controles No 1 Preventivo) y No 2 (detectivo) el nombre del cargo que autoriza al responsable de la ejecución de cada control, remplazando al el jefe de la dependencia por Subdirector (a) de Gestión Documental; en los controles correctivos No 1, 2,3, se modificó el cargo responsable de ejecutar cada control y adicionalmente en el control correctivo No 1 se actualizó el cargo que autoriza al responsable de ejecutar el control."/>
    <s v=""/>
    <s v="_x000a__x000a__x000a__x000a_"/>
    <s v=""/>
    <s v=""/>
    <s v="_x000a__x000a__x000a__x000a_"/>
    <s v=""/>
    <s v=""/>
    <s v="_x000a__x000a__x000a__x000a_"/>
    <s v=""/>
    <s v=""/>
    <s v="_x000a__x000a__x000a__x000a_"/>
    <s v=""/>
    <s v=""/>
    <s v="_x000a__x000a__x000a__x000a_"/>
    <s v=""/>
    <s v=""/>
    <s v="_x000a__x000a__x000a__x000a_"/>
    <s v=""/>
  </r>
  <r>
    <x v="6"/>
    <s v="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Realizar la vinculación del talento humano de la Secretaría General de la Alcaldía Mayor de Bogotá, D.C., de miembros del Gabinete Distrital y Jefes de Oficina de Control Interno de las entidades del Distrito."/>
    <n v="154"/>
    <s v="FI-C023"/>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x v="0"/>
    <s v="Fraude interno"/>
    <s v="Dirección de Talento Humano"/>
    <s v="- Conflicto de intereses._x000a_- Desconocimiento de los principios y valores institucionales._x000a_- Aplicación errónea en algunos casos  de criterios o instrucciones para la realización_x000a_de actividades._x000a_- Amiguismo._x000a__x000a__x000a__x000a__x000a__x000a_"/>
    <s v="- Presiones o motivaciones individuales, sociales o colectivas, que inciten a la realizar conductas contrarias al deber ser._x000a__x000a__x000a__x000a__x000a__x000a__x000a__x000a__x000a_"/>
    <s v="- Detrimento de los principios de la función pública._x000a_- Pérdida de legitimidad de la Administración Distrital._x000a_- Pérdida de imagen institucional._x000a_- Propicia escenarios de conflictos._x000a_- Investigaciones disciplinarias, fiscales y/o penales._x000a_- Sanciones disciplinarias._x000a_- Incumplimiento de las metas y objetivos de la dependencia._x000a_- Pago de indemnizaciones como resultado de demandas._x000a_- Generación de reprocesos y desgaste administrativo.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 No aplica_x000a__x000a__x000a__x000a_"/>
    <s v="Muy baja (1)"/>
    <n v="0.2"/>
    <s v="Moderado (3)"/>
    <s v="Mayor (4)"/>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_x000a_- 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_x000a_- 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_x000a_- 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
    <s v="- Documentado_x000a_- Documentado_x000a_- Documentado_x000a_- Documentado"/>
    <s v="- Continua_x000a_- Continua_x000a_- Continua_x000a_- Continua"/>
    <s v="- Con registro_x000a_- Con registro_x000a_- Con registro_x000a_- Con registro"/>
    <s v="- Preventivo_x000a_- Preventivo_x000a_- Preventivo_x000a_- Detectivo"/>
    <s v="25%_x000a_25%_x000a_25%_x000a_15%"/>
    <s v="- Manual_x000a_- Manual_x000a_- Manual_x000a_- Manual"/>
    <s v="15%_x000a_15%_x000a_15%_x000a_15%"/>
    <s v="40%_x000a_40%_x000a_40%_x000a_30%"/>
    <s v="- 1 El mapa de riesgos del proceso de Gestión del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3.024E-2"/>
    <s v="Mayor (4)"/>
    <n v="0.8"/>
    <s v="Alto"/>
    <s v="El proceso estima que el riesgo continúa en una zona alta, debido a que los controles establecidos son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_x000a__x000a_- Expedir la certificación de cumplimiento de requisitos mínimos con base en la información contenida en los soportes (certificaciones académicas o laborales) aportados por el aspirante en su hoja de vida o historia laboral."/>
    <s v="- Profesional Especializado o Profesional Universitario de la Dirección de Talento Humano autorizado por el(la) Director(a) de Talento Humano._x000a__x000a_- Director(a) Técnico(a) de Talento Humano"/>
    <s v="- PA230-032"/>
    <s v="- 559_x000a__x000a_- 560"/>
    <s v="- 15/02/2023_x000a__x000a_- 15/02/2023"/>
    <s v="- 31/12/2023_x000a__x000a_- 31/12/2023"/>
    <s v="-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_x000a_- Aplicar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9__x0009__x0009__x0009__x0009__x0009__x0009__x0009__x0009__x0009__x0009__x0009__x000a__x000a__x000a__x000a__x000a__x000a__x000a__x000a_- Actualizar el mapa de riesgos Gestión del Talento Humano"/>
    <s v="- Director(a) de Talento Humano_x000a_- Director/a Técnico/a de Talento Humano y Profesional Especializado o Profesional Universitario de Talento Humano._x000a__x000a__x000a__x000a__x000a__x000a__x000a__x000a_- Director(a) de Talento Humano"/>
    <s v="-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_x000a_- Soportes de la aplicación de las medidas determinadas por la Oficina de Control Interno Disciplinario y/o ente de control._x000a__x000a__x000a__x000a__x000a__x000a__x000a__x000a_- Mapa de riesgo  Gestión del Talento Humano,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
    <s v="Análisis DOFA_x000a_Se ajusta la valoración antes de controles a Alta_x000a_Se incluyen causas externas y agente generador del riesgo._x000a_Se incluyeron análisis de controles detectivos._x000a_Se ajusta la valoración después de controles a Alta"/>
    <d v="2019-10-31T00:00:00"/>
    <s v="_x000a__x000a_Análisis de controles_x000a__x000a_Tratamiento del riesgo"/>
    <s v="Se adicionan actividades de prevención que se realizan mensualmente dentro del procedimiento._x000a_Se cambia la acción después de los controles conforme al Informe de la Oficina de Control Interno por nuevas. "/>
    <d v="2020-03-31T00:00:00"/>
    <s v="Identificación del riesgo_x000a_Análisis antes de controles_x000a__x000a__x000a_"/>
    <s v="1. Se escoge sólo una (1) actividad clave “Ejecutar el Plan Anual de Vacantes y el Plan de Previsión de Recursos Humanos” por el riesgo, teniendo en cuenta la actividad clave que más se asocia al riesgo, y se eliminan: &quot;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_x000a_2. El proyecto de inversión posiblemente afectado por la materialización del riesgo, es el proyecto 1125 fortalecimiento y modernización de la gestión pública distrital._x000a_3. Se diligencia la columna de perspectivas en la identificación de efectos._x000a_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_x000a_5. Se incluyen en el SIG nuevas acciones preventivas para el año 2020 para fortalecer la gestión del riesgo según la valoración.         _x000a_6. Se ajusta el plan contingente."/>
    <d v="2020-07-13T00:00:00"/>
    <s v="Identificación del riesgo_x000a__x000a__x000a__x000a_"/>
    <s v="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
    <d v="2021-12-04T00:00:00"/>
    <s v="_x000a__x000a__x000a__x000a_Tratamiento del riesgo"/>
    <s v="Se definen acciones de tratamiento a implementar para el riesgo en la vigencia 2021."/>
    <d v="2021-02-22T00:00:00"/>
    <s v="Identificación del riesgo_x000a__x000a_Análisis de controles_x000a__x000a_Tratamiento del riesgo"/>
    <s v="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
    <d v="2021-04-16T00:00:00"/>
    <s v="_x000a__x000a__x000a__x000a_Tratamiento del riesgo"/>
    <s v="Se incluyó acción de tratamiento a implementar en el marco a la actualización del procedimiento 2211300-PR-221. "/>
    <d v="2021-12-13T00:00:00"/>
    <s v="Identificación del riesgo_x000a_Análisis antes de controles_x000a_Análisis de controles_x000a_Análisis después de controles_x000a_Tratamiento del riesgo"/>
    <s v="Se actualizó el contexto de la gestión del proceso._x000a_Se ajustó la identificación del riesgo. _x000a_Se ajustó la redacción y evaluación de los controles según los criterios definidos._x000a_Se incluyeron los controles correctivos._x000a_Se ajustaron las acciones de contingencia.  _x000a_Se definieron las acciones de tratamiento."/>
    <d v="2022-12-16T00:00:00"/>
    <s v="Identificación del riesgo_x000a__x000a_Análisis de controles_x000a__x000a_Tratamiento del riesgo"/>
    <s v="Se asocia el riesgo al nuevo Mapa de procesos de la Secretaría General de la Alcaldía Mayor de Bogotá, D.C._x000a_Se actualizó el contexto de la gestión del proceso. _x000a_Se ajustaron las causas internas y externas._x000a_Se realizó el cambio del nombre del proceso en el control correctivo pasando de Gestión Estratégica de Talento Humano a Gestión del Talento Humano en el marco del nuevo Mapa de procesos de la Secretaría General de la Alcaldía Mayor de Bogotá, D.C._x000a_Se definieron acciones de tratamiento para la vigencia  2023 "/>
    <d v="2023-11-08T00:00:00"/>
    <s v="Establecimiento de controles_x000a__x000a_Valoración del riesgo"/>
    <s v="Se retira el control detectivo Id 841 número 5, teniendo en cuenta que está duplicado con el control Id 840._x000a_Cambia el valor de la probabilidad a 3.024%, ubicando el riesgo en el mismo cuadrante y zona alta."/>
    <s v=""/>
    <s v="_x000a__x000a__x000a__x000a_"/>
    <s v=""/>
  </r>
  <r>
    <x v="6"/>
    <s v="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Preparar y liquidar la nómina, aportes a seguridad social y parafiscales."/>
    <n v="155"/>
    <s v="FI-C024"/>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x v="0"/>
    <s v="Fraude interno"/>
    <s v="Dirección de Talento Humano"/>
    <s v="- Conflicto de intereses._x000a_- Desconocimiento de los principios y valores institucionales._x000a_- Amiguismo._x000a_- Abuso de los privilegios de acceso a la información para la liquidación de nómina por la solicitud y/o aceptación de dádivas_x000a_- Personal no calificado para el desempeño de las funciones del cargo._x000a__x000a__x000a__x000a__x000a_"/>
    <s v="- Presiones o motivaciones individuales, sociales o colectivas, que inciten a la realizar conductas contrarias al deber ser._x000a__x000a__x000a__x000a__x000a__x000a__x000a__x000a__x000a_"/>
    <s v="- Desviación de los recursos públicos _x000a_- Detrimento patrimonial_x000a_- Investigaciones disciplinarias, fiscales y/o penales_x000a_- Generación de reprocesos y desgaste administrativo.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 No aplica_x000a__x000a__x000a__x000a_"/>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_x000a__x000a_Horas extra: Validar autorización de horas extras emitida por la Subsecretaría Corporativa y Verificar cumplimiento de los requisitos del Formato. _x000a__x000a_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_x000a__x000a_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_x000a__x000a_Primas Técnicas: Resolución donde se concede la prima técnica y se verifica la notificación en la base de datos de seguimiento de notificaciones._x000a__x000a_Vacaciones: Se revisa el formato de programación de vacaciones que esté totalmente diligenciado, se revisa que las fechas correspondan al período de vacaciones a disfrutar._x000a__x000a_Retiros: Se revisa el acto administrativo de renuncia o desvinculación._x000a__x000a_Licencias no remunerada: Se revisa e ingresa la información del acto administrativo que concede la licencia._x000a__x000a_Encargos Se revisa el acto administrativo y el acta de posesión (Desde el procedimiento de Gestión de Nómina solo se ingresan al Sistema de Personal y Nómina PERNO los encargos que modifican la asignación básica salarial del/de la servidor/a encargado/a)._x000a__x000a_Interrupción de Encargo: Se verifica el acto administrativo que genera la interrupción del encargo y por ende la variación en los conceptos de nómina._x000a__x000a_Deducibles retención en la fuente: Se revisa formato que se tiene para deducción de dependientes y los anexos según el caso: _x000a__x000a_* Crédito hipotecario se revisa el certificado emitido por el banco. _x000a_* Medicina Prepagada o Plan complementarios: se revisa el certificado emitido por la Entidad competente._x000a__x000a_Cambio de cuenta bancaria: se revisa el certificado emitido por el banco y aportado por el servidor público.  _x000a__x000a_Libranza, AFC, AVP, embargos, afiliaciones cooperativas, Medicina Prepagada: Una vez recibida la solicitud, revisa la capacidad de descuento, que la entidad operadora tenga código interno para entidad operadora de libranzas, el embargo oficio del juzgado._x000a__x000a_.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_x000a__x000a_Horas extra: Resolución horas extras archivadas en nómina de cada mes._x000a__x000a_Incapacidad: Resoluciones de incapacidades archivadas en nómina de cada mes._x000a__x000a_Ingreso: 2211300-FT-159 Hoja de Ruta- Novedad de Ingreso con el VoBo del Profesional que revisa el ingreso, que es adicionada a la historia laboral de los/as servidores/as públicos/as que ingresan a la entidad y la posición en el Sistema de Personal y Nómina Perno._x000a__x000a_Primas Técnicas: 4203000-FT-997 Resolución Prima Técnica._x000a__x000a_Vacaciones: Resolución Vacaciones reconocidas archivadas en la nómina de cada mes._x000a__x000a_Retiros: 4203000-FT-997  Resolución de retiro._x000a__x000a_Licencia no remunerada: 4203000-FT-997 Resolución por la cual se concede una licencia no remunerada._x000a_                                                                                                                                                    _x000a_Encargos: 4203000-FT-997 Resolución por medio de la cual se hace un encargo a un/a servidor/a._x000a__x000a_Interrupción de Encargo: 4203000-FT-997  Resolución por la cual se da por terminado un encargo a un/a servidor/a._x000a__x000a_Deducibles retenciones en la fuente: Radicado del Sistema de Gestión Documental._x000a__x000a_Cambio de cuenta bancaria: Correo electrónico remitido a la Subdirección Financiera con los soportes. _x000a__x000a_Novedades de Libranza, AFC: Oficios de solicitud y aprobación, así como registros de consignación de AFC, APV y embargos archivados en la serie documental Nómina y Tipo documental Libranzas en el archivo de la entidad._x000a_._x000a_- 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_x000a_- 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n lugar. De lo contrario, quedan como evidencia el/los 2211600-FT-011 memorando/s por medio de las cuales se solicita Registro Presupuestal a la Subdirección Financiera con soportes que evidencian igualdad en los valores a dispersar bajo el concepto de nómina ._x000a_- 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_x000a_- 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Detectivo_x000a__x000a__x000a__x000a__x000a__x000a__x000a__x000a__x000a__x000a__x000a__x000a__x000a__x000a__x000a_"/>
    <s v="25%_x000a_2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30%_x000a__x000a__x000a__x000a__x000a__x000a__x000a__x000a__x000a__x000a__x000a__x000a__x000a__x000a__x000a_"/>
    <s v="- 1 El mapa de riesgos del proceso de Gestión del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_x000a_- 2 El mapa de riesgos del proceso de Gestión del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_x000a_- 3 El mapa de riesgos del proceso de Gestión del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8143999999999997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trimestralmente la reprogramación del Plan Anual de Caja con el propósito de proyectar los recursos requeridos para el pago de las nóminas de los(as) servidores(as) de la Entidad."/>
    <s v="- Profesional Especializado o Profesional Universitario de Talento Humano"/>
    <s v="- PA230-033"/>
    <s v="- 561"/>
    <s v="- 15/02/2023"/>
    <s v="- 31/12/2023"/>
    <s v="-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_x000a_-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_x000a_-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_x000a_- Realizar el requerimiento  al/a la servidor/a  sobre la devolución del dinero adicional reconocido en los pagos de nómina  y las demás acciones a que haya lugar para efectiva la recuperación del dinero._x000a__x000a__x000a__x000a__x000a__x000a_- Actualizar el mapa de riesgos Gestión del Talento Humano"/>
    <s v="- Director(a) de Talento Humano_x000a_- Director/a Técnico/a de Talento Humano o quien se designe por competencia._x000a_- Director/a Técnico/a y Profesional Especializado o Profesional Universitario de Talento Humano._x000a_- Director/a Técnico/a de Talento Humano_x000a__x000a__x000a__x000a__x000a__x000a_- Director(a) de Talento Humano"/>
    <s v="-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_x000a_- Soportes de la reliquidación de la nómina que presenta presunta materialización del riesgo de corrupción._x000a_- Soportes de la aplicación de las medidas determinadas por la Oficina de Control Interno Disciplinario y/o ente de control._x000a_- Soportes de requerimiento y de las acciones a que haya lugar para la recuperación de los recursos._x000a__x000a__x000a__x000a__x000a__x000a_- Mapa de riesgo  Gestión del Talento Humano,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la valoración antes de controles a Alta_x000a_Se ajusta el nombre del riesgo y se incluye la explicación del riesgo._x000a_Se incluyeron análisis de controles detectivos._x000a_Se ajusta la valoración después de controles a Alta"/>
    <d v="2019-10-31T00:00:00"/>
    <s v="Identificación del riesgo_x000a__x000a_Análisis de controles_x000a__x000a_Tratamiento del riesgo"/>
    <s v="Se incluye la nueva causa &quot;Fallas en la conectividad con los servidores de la Entidad&quot; según la actualización de la DOFA del proceso._x000a_Se adicionan actividades de prevención que se realizan mensualmente dentro del procedimiento._x000a_Se cambia la acción después de los controles conforme el Informe de la Oficina de Control Interno por nuevas."/>
    <d v="2020-03-31T00:00:00"/>
    <s v="Identificación del riesgo_x000a_Análisis antes de controles_x000a__x000a__x000a_"/>
    <s v="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
    <d v="2020-07-13T00:00:00"/>
    <s v="Identificación del riesgo_x000a__x000a__x000a__x000a_"/>
    <s v="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
    <d v="2020-12-04T00:00:00"/>
    <s v="Identificación del riesgo_x000a__x000a_Análisis de controles_x000a__x000a_Tratamiento del riesgo"/>
    <s v="Se ajusta el nombre del riesgo con el ánimo de ajustarlo a acciones netamente contenidas en el marco de la anticorrupción, eliminando las posibles fallas tecnológicas del sistema y/o plataforma utilizada para la liquidación de la nómina. _x000a_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_x000a_Se ajusta actividad de control: &quot;2211300-PR-177 Actividad 4: Verificar la nómina con los reportes (verificación de valores detallados de nómina vs. valor total de nómina)&quot;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quot;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_x000a_Se definen acciones de tratamiento a implementar para el riesgo en la vigencia 2021. "/>
    <d v="2021-02-22T00:00:00"/>
    <s v="Identificación del riesgo_x000a__x000a_Análisis de controles_x000a__x000a_Tratamiento del riesgo"/>
    <s v="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
    <d v="2021-04-16T00:00:00"/>
    <s v="_x000a__x000a__x000a__x000a_Tratamiento del riesgo"/>
    <s v="Se realizó reprogramación en términos de la fecha de terminación de la acción de tratamiento correspondiente actualizar el Procedimiento 2211300-PR-177 Gestión de Nómina y el mapa de riesgos del proceso Gestión Estratégica de Talento Humano, con la definición de controles detectivos propios del proceso, frente a la liquidación de la nómina.  "/>
    <d v="2021-12-13T00:00:00"/>
    <s v="Identificación del riesgo_x000a_Análisis antes de controles_x000a_Análisis de controles_x000a_Análisis después de controles_x000a_Tratamiento del riesgo"/>
    <s v="_x000a_Se actualizó el contexto de la gestión del proceso._x000a_Se ajustó la identificación del riesgo. _x000a_Se ajustó la redacción y evaluación de los controles según los criterios definidos._x000a_Se realizó la eliminación de actividades de control preventivo que no se ejecutan desde el procedimiento Gestión de Nómina y se incluyó control detectivo propio del proceso. _x000a_Se eliminó control detectivo de auditoría. _x000a_Se incluyeron los controles correctivos._x000a_Se ajustaron las acciones de contingencia.  _x000a_Se definieron las acciones de tratamiento._x000a_"/>
    <d v="2022-12-14T00:00:00"/>
    <s v="Identificación del riesgo_x000a__x000a_Análisis de controles_x000a__x000a_Tratamiento del riesgo"/>
    <s v="Se asocia el riesgo al nuevo Mapa de procesos de la Secretaría General de la Alcaldía Mayor de Bogotá, D.C._x000a_Se actualizó el contexto de la gestión del proceso. _x000a_Se realizó el cambio del nombre del proceso en el control correctivo pasando de Gestión Estratégica de Talento Humano a Gestión del Talento Humano en el marco del nuevo Mapa de procesos de la Secretaría General de la Alcaldía Mayor de Bogotá, D.C._x000a_Se definió definieron acciones de tratamiento para la vigencia  2023 "/>
    <d v="2022-12-16T00:00:00"/>
    <s v="Identificación del riesgo_x000a__x000a_Análisis de controles_x000a__x000a_Tratamiento del riesgo"/>
    <s v="Se asocia el riesgo al nuevo Mapa de procesos de la Secretaría General de la Alcaldía Mayor de Bogotá, D.C._x000a_Se actualizó el contexto de la gestión del proceso. _x000a_Se ajustaron las causas internas y externas._x000a_Se realizó el cambio del nombre del proceso en el control correctivo pasando de Gestión Estratégica de Talento Humano a Gestión del Talento Humano en el marco del nuevo Mapa de procesos de la Secretaría General de la Alcaldía Mayor de Bogotá, D.C._x000a_Se definió acción de tratamiento para la vigencia  2023 "/>
    <s v=""/>
    <s v="_x000a__x000a__x000a__x000a_"/>
    <s v=""/>
  </r>
  <r>
    <x v="6"/>
    <s v="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Ejecutar las actividades del Sistema de Gestión de la Seguridad y Salud en el Trabajo"/>
    <n v="156"/>
    <s v="FI-C025"/>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x v="0"/>
    <s v="Fraude interno"/>
    <s v="Dirección de Talento Humano"/>
    <s v="- Deficiencias en la administración (custodio, uso y manejo) de los elementos dispuestos para la atención de emergencias en las distintas sedes de la entidad._x000a_- Amiguismo._x000a_- Desconocimiento de los principios y valores institucionales._x000a__x000a__x000a__x000a__x000a__x000a__x000a_"/>
    <s v="- Presiones o motivaciones individuales, sociales o colectivas, que inciten a realizar conductas contrarias al deber ser._x000a__x000a__x000a__x000a__x000a__x000a__x000a__x000a__x000a_"/>
    <s v="- Pérdida de credibilidad hacia la entidad de parte de los/as servidores/as, colaboradores/as y ciudadanos/as._x000a_- Detrimento patrimonial_x000a_- Investigaciones disciplinarias._x000a_- Generación de reprocesos y desgaste administrativo.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 No aplica_x000a__x000a__x000a__x000a_"/>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232000-PR-372 - Gestión de Peligros, Riesgos y Amenazas indica que el Profesional Universitario o Técnico Operativo de Talento Humano, autorizado(a) por Director(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4232000-FT-1281 Entrega e inspección de elementos de botiquín que contiene la lista de productos que conforman un botiquín, de acuerdo con la normatividad aplicable. En caso de evidenciar observaciones, desviaciones o diferencias, el Profesional Universitario de Talento Humano registra la novedad en el formato 4232000-FT-1281 Entrega e inspección de elementos de botiquín y gestiona la completitud de los elementos que conforman el botiquín, para hacer la posterior entrega de estos. De lo contrario, se registra la conformidad de la entrega del botiquín en el formato 4232000-FT-1281 Entrega e inspección de elementos de botiquín que contiene la lista de productos que conforman un botiquín, de acuerdo con la normatividad aplicable, firmado tanto por el Profesional Universitario o Técnico Operativo de Talento Humano que ejerce la entrega y por el responsable de la custodia del botiquín en la sede._x000a_- 2 El procedimiento 4232000-PR-372 - Gestión de Peligros, Riesgos y Amenazas indica que el Profesional Universitario o el Técnico Operativo de Talento Humano, autorizado(a) por Director(a) Técnico(a) de Talento Humano, cuatrimestralmente, verifica la completitud e idoneidad de los productos contenidos en los botiquines ubicados en las diferentes sedes de la entidad. La(s) fuente(s) de información utilizadas son la normatividad vigente aplicable a los botiquines, el formato 4232000-FT-1281 Entrega e inspección de elementos de botiquín correspondiente al botiquín a verificar y el formato 4232000-FT-1282 Control del uso de elementos de botiquín diligenciado por el(la) responsable del botiquín. En caso de evidenciar observaciones, desviaciones o diferencias, el Profesional Universitario de Talento Humano registra la novedad identificada en el formato 4232000-FT-1281 Entrega e inspección de elementos de botiquín y posteriormente realiza el reporte de la novedad a través de 2211600-FT-011 Memorando, al líder de la sede en la que se identificó novedad y/o desviación en el(los) botiquín(es). De lo contrario, queda como evidencia el registro de la conformidad del contenido de los botiquines en el formato 4232000-FT-1281 Entrega e inspección de elementos de botiquín._x000a_- 3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2210112-FT-281 Acta subcomité de autocontrol, que incluye el informe de Plan de Seguridad y Salud en el Trabajo.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de Gestión del Talento Human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2 El mapa de riesgos del proceso de Gestión del Talento Human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8799999999999991E-2"/>
    <s v="Mayor (4)"/>
    <n v="0.8"/>
    <s v="Alto"/>
    <s v="El proceso estima que el riesgo se ubica en una zona alta, debido a que los controles establecidos son adecuados y la calificación de los criterios es satisfactoria, ubicando el riesgo en la escala de probabilidad mas baja frente a la resultante antes de controles, y ante su materialización, podrían disminuirse los efectos, aplicando las acciones de contingencia, sin embargo, el impacto no disminuye en riesgos de corrupción."/>
    <s v="Reducir"/>
    <s v="- Definir cronograma 2023 para la realización de la  verificación de la completitud e idoneidad de los productos contenidos en los botiquines de las sedes de la Secretaría General de la Alcaldía Mayor de Bogotá, D.C."/>
    <s v="- Profesional Universitario de Talento Humano autorizado por el(la) Director(a) Técnico(a) de Talento Humano"/>
    <s v="- PA230-034"/>
    <s v="- 562"/>
    <s v="- 15/02/2023"/>
    <s v="- 28/02/2023"/>
    <s v="-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_x000a_-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_x000a__x000a__x000a__x000a__x000a__x000a__x000a_- Actualizar el mapa de riesgos Gestión del Talento Humano"/>
    <s v="- Director(a) de Talento Humano_x000a_- Profesional Universitario de Talento Humano. _x000a_- Director(a) Técnico(a) y Profesional Universitario de Talento Humano._x000a__x000a__x000a__x000a__x000a__x000a__x000a_- Director(a) de Talento Humano"/>
    <s v="-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_x000a_- Botiquín/es con elementos que cumplen con las condiciones establecidas en la normatividad vigente._x000a__x000a_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_x000a_- Soportes de la aplicación de las medidas determinadas por la Oficina de Control Interno Disciplinario y/o ente de control._x000a__x000a__x000a__x000a__x000a__x000a__x000a_- Mapa de riesgo  Gestión del Talento Humano, actualizado."/>
    <d v="2021-12-17T00:00:00"/>
    <s v="Identificación del riesgo_x000a_Análisis antes de controles_x000a_Análisis de controles_x000a_Análisis después de controles_x000a_Tratamiento del riesgo"/>
    <s v="Creación del riesgo."/>
    <d v="2022-02-08T00:00:00"/>
    <s v="_x000a__x000a__x000a__x000a_Tratamiento del riesgo"/>
    <s v="Se modificó la fecha de finalización de la acción de tratamiento &quot;Alinear actividades y puntos de control del procedimiento   4232000-PR-372 - Gestión de Peligros, Riesgos y Amenazas  con los controles preventivos y detectivos definidos en el mapa de riesgo del proceso de Gestión de Seguridad y Salud en el Trabajo&quot; pasando del 01-08-2022 al 30-06-2022, unificándola con las fechas definidas para esta misma acción en las fichas de riesgos No 1, 2 y 3.  "/>
    <d v="2022-12-16T00:00:00"/>
    <s v="Identificación del riesgo_x000a_Análisis antes de controles_x000a_Análisis de controles_x000a__x000a_Tratamiento del riesgo"/>
    <s v="Se asocia el riesgo al nuevo Mapa de procesos de la Secretaría General de la Alcaldía Mayor de Bogotá, D.C._x000a_Se actualizó el contexto de la gestión del proceso. _x000a_Se ajustaron las causas internas y externas._x000a_Se modificó la calificación de la probabilidad de ocurrencia del riesgo pasando de la calificación por  factibilidad a la calificación por frecuencia y se ajustó la explicación de la  valoración obtenida antes de controles. _x000a_Se realizó el cambio del nombre del proceso en el control correctivo pasando de Gestión Estratégica de Talento Humano a Gestión del Talento Humano en el marco del nuevo Mapa de procesos de la Secretaría General de la Alcaldía Mayor de Bogotá, D.C._x000a_Se definieron acciones de tratamiento para la vigencia  2023. "/>
    <d v="2023-04-19T00:00:00"/>
    <s v="_x000a__x000a__x000a__x000a_Establecimiento de controles_x000a_Evaluación de controles_x000a__x000a__x000a__x000a_"/>
    <s v="Se actualizaron todos los controles_x000a_A todos los controles se les modificó el estado &quot;sin documentar&quot; por &quot;documentado&quot;"/>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x v="7"/>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Desarrollar adecuada y oportunamente el trámite financiero para cumplir con las obligaciones que afectan el presupuesto de la entidad y que se originan en desarrollo de las actividades propias de la Secretaría General"/>
    <n v="169"/>
    <s v="EYADP-C011"/>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x v="0"/>
    <s v="Ejecución y administración de procesos"/>
    <s v="Subdirección Financiera"/>
    <s v="- Conflicto de interés._x000a_- Posibilidad que los controles de seguimiento no sean eficientes y permitan filtrar información sobre las características o el pago a realizar._x000a_- Los funcionarios no son conscientes de los efectos legales y disciplinarios que podría tener la presentación de conductas dudosas._x000a_- Información de entrada manipulada para efectuar los pagos._x000a_- Interpretación inadecuada de la normatividad relacionada con las política tributarias, para favorecer intereses propios o particulares._x000a_- Presiones indebidas para tramitar cuentas de cobro.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Registro de hechos económicos no fidedigno._x000a_- Reproceso de actividades para el pago de obligaciones y sus correspondientes registros._x000a_- Estados financieros no razonables._x000a_- Detrimento del presupuesto._x000a__x000a__x000a_"/>
    <s v="7. Mejorar la oportunidad en la ejecución de los recursos, a través del fortalecimiento de una cultura financiera, para lograr una gestión pública efectiva."/>
    <s v="- -- Ningún trámite y/o procedimiento administrativo_x000a__x000a_"/>
    <s v="- Direccionamiento Estratégico_x000a_- Contratación_x000a_- Procesos de control en el Sistema de Gestión de Calidad_x000a__x000a_"/>
    <s v="Sin asociación"/>
    <s v="- No aplica_x000a__x000a__x000a__x000a_"/>
    <s v="Muy baja (1)"/>
    <n v="0.2"/>
    <s v="Leve (1)"/>
    <s v="Moderado (3)"/>
    <s v="Mayor (4)"/>
    <s v="Moderado (3)"/>
    <s v="Menor (2)"/>
    <s v="Moderado (3)"/>
    <s v="Catastrófico (5)"/>
    <n v="1"/>
    <s v="Extremo"/>
    <s v="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
    <s v="- 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_x000a_- 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_x000a_- 3 El procedimiento de Gestión de Pagos 2211400-PR-333 indica que el Profesional de la Subdirección Financiera, autorizado(a) por el Subdirector Financiero, cada vez que se reciba una cuenta por pagar liquidada y se reciba una causación contable,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_x000a_- 4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s v="- Documentado_x000a_- Documentado_x000a_- Documentado_x000a_- Documentado"/>
    <s v="- Continua_x000a_- Continua_x000a_- Continua_x000a_- Continua"/>
    <s v="- Con registro_x000a_- Con registro_x000a_- Con registro_x000a_- Con registro"/>
    <s v="- Preventivo_x000a_- Preventivo_x000a_- Detectivo_x000a_- Detectivo"/>
    <s v="25%_x000a_25%_x000a_15%_x000a_15%"/>
    <s v="- Manual_x000a_- Manual_x000a_- Manual_x000a_- Manual"/>
    <s v="15%_x000a_15%_x000a_15%_x000a_15%"/>
    <s v="40%_x000a_40%_x000a_30%_x000a_30%"/>
    <s v="- 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_x000a_- 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_x000a_- 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_x000a_- 4 El mapa de riesgos del proceso de Gestión Financiera indica que el equipo operativo del proceso de Gestión Financiera, autorizado(a) por subdirector financiero, cada vez que se identifique la materialización del riesgo Realizar el registro contable de los reintegros."/>
    <s v="- Documentado_x000a_- Documentado_x000a_- Documentado_x000a_- Documentado_x000a__x000a__x000a__x000a__x000a__x000a_"/>
    <s v="- Continua_x000a_- Continua_x000a_- Continua_x000a_- Continua_x000a__x000a__x000a__x000a__x000a__x000a_"/>
    <s v="- Con registro_x000a_- Con registro_x000a_- Con registro_x000a_- Con registro_x000a__x000a__x000a__x000a__x000a__x000a_"/>
    <s v="- Correctivo_x000a_- Correctivo_x000a_- Correctivo_x000a_- Correctivo_x000a__x000a__x000a__x000a__x000a__x000a_"/>
    <s v="10%_x000a_10%_x000a_10%_x000a_10%_x000a__x000a__x000a__x000a__x000a__x000a_"/>
    <s v="- Manual_x000a_- Manual_x000a_- Manual_x000a_- Manual_x000a__x000a__x000a__x000a__x000a__x000a_"/>
    <s v="15%_x000a_15%_x000a_15%_x000a_15%_x000a__x000a__x000a__x000a__x000a__x000a_"/>
    <s v="25%_x000a_25%_x000a_25%_x000a_25%_x000a__x000a__x000a__x000a__x000a__x000a_"/>
    <s v="Muy baja (1)"/>
    <n v="3.5279999999999999E-2"/>
    <s v="Catastrófico (5)"/>
    <n v="1"/>
    <s v="Extremo"/>
    <s v="El proceso estima que el riesgo continúa en zona extrem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Realizar un análisis de la ejecución del trámite relacionado con  la gestión de pagos, con el propósito de  encontrar duplicidades con la gestión contable y así poder optimizar su ejecución"/>
    <s v="- Subdirector Financiero"/>
    <s v="- PA230-013"/>
    <s v="- 533"/>
    <s v="- 1/03/2023"/>
    <s v="- 30/04/2023"/>
    <s v="-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_x000a_- Solicitar ante la Tesorería Distrital la liquidación de los valores no descontados, intereses de mora y sanción (si hay lugar) correspondientes._x000a_- Expedir el recibo de código de barras a través del aplicativo de Tesorera Distrital de conceptos varios, generando los valores a consignar._x000a_- Realizar la consignación de los valores pendientes y remitir al expediente de contratación._x000a_- Realizar el registro contable de los reintegros._x000a__x000a__x000a__x000a__x000a_- Actualizar el mapa de riesgos Gestión Financiera"/>
    <s v="- Subdirector(a) Financiero(a)_x000a_- Subdirector Financiero_x000a_- Subdirector Financiero_x000a_- Subdirector Financiero_x000a_- Profesional de la Subdirección Financiera_x000a__x000a__x000a__x000a__x000a_- Subdirector(a) Financiero(a)"/>
    <s v="-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_x000a_- Oficio a la Tesorería Distrital solicitando la liquidación de los valores no descontados, intereses de mora y sanción (si hay lugar) correspondientes._x000a_- Recibo de código de barras a través del aplicativo de Tesorera Distrital de conceptos varios._x000a_- Recibo de consignación y oficio o memorando enviado a la Dirección de contratación._x000a_- Registro en el aplicativo contable._x000a__x000a__x000a__x000a__x000a_- Mapa de riesgo  Gestión Financiera, actualizado."/>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0"/>
    <d v="2021-05-03T00:00:00"/>
    <s v="_x000a__x000a__x000a__x000a_Tratamiento del riesgo"/>
    <s v="Se reprogramaron las actividades asociadas a la acción preventiva #30"/>
    <d v="2021-07-15T00:00:00"/>
    <s v="_x000a__x000a__x000a__x000a_Tratamiento del riesgo"/>
    <s v="Se reprogramaron las actividades asociadas a la acción preventiva #30"/>
    <d v="2021-09-10T00:00:00"/>
    <s v="_x000a__x000a__x000a_Análisis después de controles_x000a_Tratamiento del riesgo"/>
    <s v="Se reprogramaron las actividades asociadas a la acción preventiva #30_x000a_Se ajustaron todas las actividades de control de acuerdo con la modificación realizada en el  procedimiento   2211400-PR-333 Gestión de pagos versión 06"/>
    <d v="2021-12-02T00:00:00"/>
    <s v="Identificación del riesgo_x000a_Análisis antes de controles_x000a_Análisis de controles_x000a_Análisis después de controles_x000a_Tratamiento del riesgo"/>
    <s v="_x000a_Se actualiza el contexto de la gestión del proceso_x000a_Se ajusta la descripción del riesgo, dejándola mas clara y precisa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12T00:00:00"/>
    <s v="Identificación del riesgo_x000a__x000a__x000a__x000a_Tratamiento del riesgo"/>
    <s v="Se ajusta el objetivo, el alcance del proceso y se establece una acción de tratamiento"/>
    <d v="2023-06-26T00:00:00"/>
    <s v="Establecimiento de controles_x000a__x000a_Evaluación de controles_x000a__x000a_Tratamiento del riesgo"/>
    <s v="En los controles 3 y 4 se determina únicamente el énfasis detectivo, por tanto, se eliminan donde figuran como preventivos. Se ajusta nuevamente el consecutivo de los controles._x000a__x000a_Se valora nuevamente el riesgo quedando en zona extrema ante la aplicación de los controles._x000a__x000a_La opción de reducir el riesgo continúa."/>
    <s v=""/>
    <s v="_x000a__x000a__x000a__x000a_"/>
    <s v=""/>
    <s v=""/>
    <s v="_x000a__x000a__x000a__x000a_"/>
    <s v=""/>
    <s v=""/>
    <s v="_x000a__x000a__x000a__x000a_"/>
    <s v=""/>
  </r>
  <r>
    <x v="7"/>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Registrar la gestión contable"/>
    <n v="170"/>
    <s v="EYADP-C012"/>
    <s v="Posibilidad de afectación reputacional por  hallazgos y sanciones impuestas por órganos de control, debido a uso indebido de información privilegiada para el inadecuado registro de los hechos económicos, con el fin de obtener beneficios propios o de terceros  "/>
    <x v="0"/>
    <s v="Ejecución y administración de procesos"/>
    <s v="Subdirección Financiera"/>
    <s v="- Conflicto de interés._x000a_- No se tienen establecidos controles adecuados para el tratamiento de la información sobre los hechos económicos._x000a_- Los funcionarios no son conscientes de los efectos legales y disciplinarios que podría tener la presentación de conductas dudosas._x000a_- Información de entrada manipulada para registrar los hechos económicos._x000a_- Interpretación inadecuada de la normatividad relacionada con las política contables, para favorecer intereses propios o particulares._x000a_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No fenecimiento de la cuenta._x000a_- Registro de hechos económicos no fidedigno._x000a_- Reproceso de actividades para el registro de hechos económicos._x000a_- Estados financieros no razonables._x000a__x000a__x000a_"/>
    <s v="7. Mejorar la oportunidad en la ejecución de los recursos, a través del fortalecimiento de una cultura financiera, para lograr una gestión pública efectiva."/>
    <s v="- -- Ningún trámite y/o procedimiento administrativo_x000a__x000a_"/>
    <s v="- Direccionamiento Estratégico_x000a_- Gestión de Recursos Físicos_x000a_- Gestión Estratégica de Talento Humano_x000a_- Contratación_x000a_"/>
    <s v="Sin asociación"/>
    <s v="- No aplica_x000a__x000a__x000a__x000a_"/>
    <s v="Muy baja (1)"/>
    <n v="0.2"/>
    <s v="Moderado (3)"/>
    <s v="Menor (2)"/>
    <s v="Mayor (4)"/>
    <s v="Moderado (3)"/>
    <s v="Menor (2)"/>
    <s v="Menor (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 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_x000a_- 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a la dependencia de aprobación de la información financiera recibida por las dependencias._x000a_- 3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_x000a_- 4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s v="- Documentado_x000a_- Documentado_x000a_- Documentado_x000a_- Documentado"/>
    <s v="- Continua_x000a_- Continua_x000a_- Continua_x000a_- Continua"/>
    <s v="- Con registro_x000a_- Con registro_x000a_- Con registro_x000a_- Con registro"/>
    <s v="- Preventivo_x000a_- Detectivo_x000a_- Preventivo_x000a_- Detectivo"/>
    <s v="25%_x000a_15%_x000a_25%_x000a_15%"/>
    <s v="- Manual_x000a_- Manual_x000a_- Manual_x000a_- Manual"/>
    <s v="15%_x000a_15%_x000a_15%_x000a_15%"/>
    <s v="40%_x000a_30%_x000a_40%_x000a_30%"/>
    <s v="- 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_x000a_- 2 El mapa de riesgos del proceso de Gestión Financiera indica que el equipo operativo del proceso de Gestión Financiera, autorizado(a) por subdirector financiero, cada vez que se identifique la materialización del riesgo reporta el registro contable para el siguiente periodo."/>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3.5279999999999992E-2"/>
    <s v="Catastrófico (5)"/>
    <n v="1"/>
    <s v="Extremo"/>
    <s v="El proceso estima que el riesgo continúa en zona extrem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Realizar un análisis de la ejecución del trámite relacionado con  la gestión de pagos, con el propósito de  encontrar duplicidades con la gestión de pagos y así poder optimizar su ejecución"/>
    <s v="- Subdirector Financiero"/>
    <s v="- PA230-014"/>
    <s v="- 534"/>
    <s v="- 1/03/2023"/>
    <s v="- 30/04/2023"/>
    <s v="-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_x000a_- Realizar los ajustes correspondientes al registro contable indebido, o complementar la información que corresponda a los hechos reales._x000a_- Reportar el registro contable para el siguiente periodo._x000a__x000a__x000a__x000a__x000a__x000a__x000a_- Actualizar el mapa de riesgos Gestión Financiera"/>
    <s v="- Subdirector(a) Financiero(a)_x000a_- Profesional de la Subdirección Financiera_x000a_- Profesional de la Subdirección Financiera_x000a__x000a__x000a__x000a__x000a__x000a__x000a_- Subdirector(a) Financiero(a)"/>
    <s v="-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_x000a_- Registro contable ajustado en LIMAY._x000a_- Comprobante de contabilidad._x000a__x000a__x000a__x000a__x000a__x000a__x000a_- Mapa de riesgo  Gestión Financiera, actualizado."/>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1"/>
    <d v="2021-04-29T00:00:00"/>
    <s v="_x000a__x000a__x000a__x000a_Tratamiento del riesgo"/>
    <s v="Se reprogramaron las actividades asociadas a las acciones preventivas # 44 y #26"/>
    <d v="2021-05-03T00:00:00"/>
    <s v="_x000a__x000a__x000a__x000a_Tratamiento del riesgo"/>
    <s v="Se reprogramaron las actividades asociadas a la acción preventiva #31"/>
    <d v="2021-07-15T00:00:00"/>
    <s v="_x000a__x000a__x000a__x000a_Tratamiento del riesgo"/>
    <s v=" Se reprogramaron las actividades asociadas a la acción preventiva #31"/>
    <d v="2021-09-10T00:00:00"/>
    <s v="_x000a__x000a__x000a_Análisis después de controles_x000a_Tratamiento del riesgo"/>
    <s v="Se reprogramaron las actividades asociadas a la acción preventiva #31_x000a_Se ajustaron todas las actividades de control de acuerdo con la modificación realizada en el  procedimiento  Gestión Contable 2211400-PR-025   con versión 16"/>
    <d v="2021-12-02T00:00:00"/>
    <s v="Identificación del riesgo_x000a_Análisis antes de controles_x000a_Análisis de controles_x000a_Análisis después de controles_x000a_Tratamiento del riesgo"/>
    <s v="Se actualiza el contexto de la gestión del proceso_x000a_Se ajusta la descripción del riesgo, dejándola mas clara y precisa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12T00:00:00"/>
    <s v="Identificación del riesgo_x000a__x000a__x000a__x000a_Tratamiento del riesgo"/>
    <s v="Se ajusta el objetivo y el alcance del proceso y se establece una acción de tratamiento"/>
    <d v="2023-06-26T00:00:00"/>
    <s v="Establecimiento de controles_x000a__x000a_Evaluación de controles_x000a__x000a_Tratamiento del riesgo"/>
    <s v="En los controles 2 y 3 se determina únicamente el énfasis detectivo, por tanto, se eliminan donde figuran como preventivos. Se ajusta nuevamente el consecutivo de los controles._x000a__x000a_Se valora nuevamente el riesgo quedando en zona extrema ante la aplicación de los controles._x000a__x000a_La opción de reducir el riesgo continúa"/>
    <s v=""/>
    <s v="_x000a__x000a__x000a__x000a_"/>
    <s v=""/>
    <s v=""/>
    <s v="_x000a__x000a__x000a__x000a_"/>
    <s v=""/>
  </r>
  <r>
    <x v="8"/>
    <s v="Asesorar y representar jurídicamente a la Secretaria General de la Alcaldía Mayor Bogotá D.C. mediante el análisis, trámite, defensa y solución de asuntos de carácter jurídico con el fin de solucionar los asuntos de carácter jurídico que surjan en el desarrollo de las funciones."/>
    <s v="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 "/>
    <s v="Jefe de Oficina Jurídica"/>
    <s v="Apoyo"/>
    <s v="Gestionar la defensa judicial y extrajudicial de la Secretaría General"/>
    <n v="175"/>
    <s v="FI-C026"/>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x v="0"/>
    <s v="Fraude interno"/>
    <s v="Oficina Jurídica"/>
    <s v="- Disposición y consulta de la normatividad, falta un normograma integral con  la totalidad y clasificación de las normas _x000a_- Confusión entre normas y directrices a nivel institucional como Secretaría General y directrices a nivel Distrital_x000a_- Posible configuración de Conflicto de Interés entre el apoderado de la Secretaría General y los demandantes_x000a__x000a__x000a__x000a__x000a__x000a__x000a_"/>
    <s v="- Constante actualización de directrices Nacionales y Distritales que no surten suficientes procesos de socialización. _x000a_-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_x000a__x000a__x000a__x000a__x000a__x000a__x000a_"/>
    <s v="- Eventos que afecten la situación jurídica de la organización debido al  incumplimiento o desacato de la normatividad legal que constituirían detrimento patrimonial por pago de condenas_x000a_- Adelantar Planes de Acción en le marco de la Política de Prevención del Daño Antijurídico y análisis de impacto litigioso_x000a_- Afectación reputacional por decisiones adversas que identificaron acciones u omisiones de funcionarios y/o colaboradores de la Entidad_x000a_- Hallazgos por parte de los Entes de Control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Leve (1)"/>
    <s v="Leve (1)"/>
    <s v="Leve (1)"/>
    <s v="Leve (1)"/>
    <s v="Leve (1)"/>
    <s v="Leve (1)"/>
    <s v="Moderado (3)"/>
    <n v="0.6"/>
    <s v="Moderado"/>
    <s v="La probabilidad de riesgo se ubica en zona Muy baja, teniendo en cuenta que el riesgo no se materializó durante los últimos 4 años. El impacto es moderado de acuerdo al resultado obtenido de diligenciar la encuesta."/>
    <s v="- 1 El procedimiento 4203000-PR-355 &quot;gestión jurídica para la defensa de los intereses de la secretaría general&quot; (actividad No. 2) indica que el apoderado de la Entidad, autorizado(a) por el Decreto 1069 de 2015, cada vez que se requiera registrar en el  expediente físico y en el Sistema de Información de Procesos Judiciales &quot;SIPROJ&quot;,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_x000a_- 2 El procedimiento 4203000-PR-355 &quot;gestión jurídica para la defensa de los intereses de la secretaría general&quot;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_x000a_- 3 El procedimiento 4203000-PR-355 &quot;gestión jurídica para la defensa de los intereses de la secretaría general&quot;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_x000a_- 4 El procedimiento 4203000-PR-355 &quot;Gestión jurídica para la defensa de los intereses de la secretaría general&quot;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_x000a_.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Preventivo_x000a_- Detectivo_x000a__x000a__x000a__x000a__x000a__x000a__x000a__x000a__x000a__x000a__x000a__x000a__x000a__x000a__x000a__x000a_"/>
    <s v="25%_x000a_2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40%_x000a_30%_x000a__x000a__x000a__x000a__x000a__x000a__x000a__x000a__x000a__x000a__x000a__x000a__x000a__x000a__x000a__x000a_"/>
    <s v="- 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_x000a_- 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3.0239999999999996E-2"/>
    <s v="Moderado (3)"/>
    <n v="0.6"/>
    <s v="Moderado"/>
    <s v="El resultado de la probabilidad es Muy baja, dado que el riesgo no se ha materializado y se tienen 4 controles preventivos. Es impacto es leve ya que se dispone de 3 controles correctivos para disminuir la calificación."/>
    <s v="Reducir"/>
    <s v="- 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_x000a_- Realizar durante el Comité de Conciliación el estudio, evaluación y análisis de las conciliaciones, procesos y laudos arbitrales que fueron de conocimiento de dicho Comité."/>
    <s v="- Jefe de Oficina Jurídica_x000a__x000a_- Comité de Conciliación"/>
    <s v="- PA230-009"/>
    <s v="- 528_x000a__x000a_- 529"/>
    <s v="- 1/03/2023_x000a__x000a_- 15/02/2023"/>
    <s v="- 28/04/2023_x000a__x000a_- 31/12/2023"/>
    <s v="- Reportar 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a la Oficina Asesora de Planeación en el informe de monitoreo en caso que tenga fallo._x000a_-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_x000a_- Estudia, evalúa y analiza el caso, realiza recomendaciones para prevenir la recurrencia de la causa que originó el proceso o la sentencia lo cual se consigna en el acta de Comité de Conciliación_x000a__x000a__x000a__x000a__x000a__x000a__x000a_- Actualizar el mapa de riesgos Gestión Jurídica"/>
    <s v="- Jefe de Oficina Jurídica_x000a_- Comité de Conciliación_x000a_- Comité de Conciliación_x000a__x000a__x000a__x000a__x000a__x000a__x000a_- Jefe de Oficina Jurídica"/>
    <s v="- Notificación realizada d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_x000a_- Acta de Comité de Conciliación_x000a_- Acta de Comité de Conciliación_x000a__x000a__x000a__x000a__x000a__x000a__x000a_- Mapa de riesgo  Gestión Jurídica, actualizado."/>
    <d v="2019-05-14T00:00:00"/>
    <s v="Identificación del riesgo_x000a_Análisis antes de controles_x000a_Análisis de controles_x000a_Análisis después de controles_x000a_Tratamiento del riesgo"/>
    <s v="Creación del riesgo."/>
    <d v="2019-10-29T00:00:00"/>
    <s v="_x000a_Análisis antes de controles_x000a_Análisis de controles_x000a__x000a_Tratamiento del riesgo"/>
    <s v="Se analizó la probabilidad del riesgo por frecuencia dado que ya se tiene trazabilidad de éste._x000a_Se incluyeron 4 controles preventivos que se encuentran documentados en el procedimiento de &quot;Gestión Jurídica para la defensa de los intereses de la Secretaría General&quot;._x000a_Se ajustó la redacción de los controles preventivos acorde con lo documentado en el procedimiento de &quot;Gestión Jurídica para la defensa de los intereses de la Secretaría General&quot;._x000a_Se ajustó la fecha de terminación de las acciones propuestas según el Aplicativo SIG."/>
    <d v="2020-03-11T00:00:00"/>
    <s v="Identificación del riesgo_x000a__x000a__x000a__x000a_Tratamiento del riesgo"/>
    <s v="Se incluye la relación con los proyectos de inversión posiblemente afectados (Proyecto 1125) _x000a_Se incluyó la acción de tratamiento para la vigencia 2020"/>
    <d v="2020-08-31T00:00:00"/>
    <s v="_x000a__x000a_Análisis de controles_x000a__x000a_"/>
    <s v="Se elimina el control detectivo asociado con auditorías internas de gestión."/>
    <d v="2020-12-04T00:00:00"/>
    <s v="_x000a__x000a__x000a__x000a_Tratamiento del riesgo"/>
    <s v="Se definen acciones de tratamiento a 2021."/>
    <d v="2021-02-17T00:00:00"/>
    <s v="_x000a__x000a__x000a__x000a_Tratamiento del riesgo"/>
    <s v="Se asocian las actividades de control a fortalecer para las acciones propuestas, así mismo, se ajustaron las fechas."/>
    <d v="2021-02-22T00:00:00"/>
    <s v="Identificación del riesgo_x000a__x000a__x000a__x000a_"/>
    <s v="Se modificó la casilla de proyectos de inversión asociados, para lo cual, se realizó análisis conjunto con la Oficina Asesora de Planeación, en la cual se concluyó que Gestión Jurídica es transversal y ninguno de los riesgos están asociados."/>
    <d v="2021-08-11T00:00:00"/>
    <s v="_x000a__x000a_Análisis de controles_x000a__x000a_"/>
    <s v="Se realizó la actualización de los controles detectivos y preventivos"/>
    <d v="2021-12-14T00:00:00"/>
    <s v="Identificación del riesgo_x000a_Análisis antes de controles_x000a_Análisis de controles_x000a_Análisis después de controles_x000a_Tratamiento del riesgo"/>
    <s v="Se actualizó el contexto del proceso_x000a_Se actualizó la identificación del riesgo teniendo en cuenta los cambios sugeridos por la Guía para la administración de riesgos de Gestión, corrupción y proyectos de inversión._x000a_Se realizó el análisis de controles de la probabilidad por el criterio de exposición y se actualizo la valoración del impacto._x000a_Se definieron nuevos controles al riesgo y se realizó su respectiva calificación._x000a_Se realizó el análisis después de controles teniendo en cuenta la valoración obtenida con los controles definidos._x000a_Se definió el plan de contingencia para el riesgo identificado._x000a_Se definió como opción de tratamiento aceptar el riesgo."/>
    <d v="2022-03-25T00:00:00"/>
    <s v="Identificación del riesgo_x000a__x000a__x000a__x000a_"/>
    <s v="Se ajustó la identificación del riesgo, según los parámetros de redacción._x000a_Se complementó y validó el análisis de causas, así como las consecuencias que se pueden ocasionar con la materialización del riesgo "/>
    <d v="2022-12-02T00:00:00"/>
    <s v="Identificación del riesgo_x000a__x000a_Análisis de controles_x000a__x000a_Tratamiento del riesgo"/>
    <s v="Se ajusta la actividad clave asociada al riesgo_x000a_Se ajustaron los controles de conformidad con la nueva versión del procedimiento PR-355 &quot;Gestión Jurídica para la Defensa de los Intereses de la Secretaría General&quot;_x000a_Se ajustó el plan de contingencia para el riesgo identificado_x000a_Se definió la acción de tratamiento a 2023"/>
    <d v="2023-04-26T00:00:00"/>
    <s v="Establecimiento de controles_x000a_Evaluación de controles"/>
    <s v="Establecimiento de controles: Una vez analizado el control de tipo preventivo: “ 4 El procedimiento 4203000-PR-355 “Gestión jurídica para la defensa de los intereses de la secretaría general”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Preventivo Implementación: Manual “, se evidencia que el control es de tipo detectivo, por lo cual se ajustó este atributo en el control del riesgo."/>
  </r>
  <r>
    <x v="9"/>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Administrar canales de relacionamiento con la ciudadanía"/>
    <n v="179"/>
    <s v="FI-C027"/>
    <s v="Posibilidad de afectación reputacional por pérdida de credibilidad y confianza en la Secretaría General, debido a realización de cobros indebidos durante la prestación del servicio en el canal presencial de la Red CADE dispuesto para el servicio a la ciudadanía"/>
    <x v="0"/>
    <s v="Fraude interno"/>
    <s v="Subsecretaría de Servicio a la Ciudadanía"/>
    <s v="- Alta rotación de personal generando retrasos en la curva de aprendizaje._x000a_- Debilidades en la comunicación clara y unificada en diferentes niveles de la entidad._x000a__x000a__x000a__x000a__x000a__x000a__x000a__x000a_"/>
    <s v="- Presiones o motivaciones de los ciudadanos que incitan al servidor público a realizar conductas contrarias al deber ser._x000a__x000a__x000a__x000a__x000a__x000a__x000a__x000a__x000a_"/>
    <s v="- Pérdida de credibilidad y de confianza que dificulte la ejecución de las políticas, programas y proyectos de la Secretaría General.  _x000a_- Intervenciones o hallazgos por partes de entes de control u otro ente regulador, interno o externo._x000a_- Incumplimiento de objetivos y metas institucionales.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de control en el Sistema de Gestión de Calidad_x000a__x000a__x000a__x000a_"/>
    <s v="Sin asociación"/>
    <s v="- No aplica_x000a__x000a__x000a__x000a_"/>
    <s v="Baja (2)"/>
    <n v="0.4"/>
    <s v="Menor (2)"/>
    <s v="Moderado (3)"/>
    <s v="Menor (2)"/>
    <s v="Menor (2)"/>
    <s v="Menor (2)"/>
    <s v="Moderado (3)"/>
    <s v="Mayor (4)"/>
    <n v="0.8"/>
    <s v="Alto"/>
    <s v="El proceso estima que el riesgo se ubica en una zona alta, debido a que el riesgo se presentó al menos una vez en los últimos cuatro años, sin embargo, ante su materialización, podrían presentarse los efectos significativos, señalados en la encuesta del Departamento Administrativo de la Función Pública."/>
    <s v="- 1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_x000a_- 2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_x000a_- 3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Gobierno Abierto y Relacionamiento con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1759999999999998"/>
    <s v="Mayor (4)"/>
    <n v="0.8"/>
    <s v="Alto"/>
    <s v="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Sensibilizar a los servidores de la Dirección del Sistema Distrital de Servicio a la Ciudadanía sobre los valores de integridad y el Código Disciplinario Único."/>
    <s v="- Gestores de transparencia e integridad de la Dirección del Sistema Distrital de Servicio a la Ciudadana"/>
    <s v="- PA230-010"/>
    <s v="- 530"/>
    <s v="- 1/03/2023"/>
    <s v="- 31/12/2023"/>
    <s v="- Reportar 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a la Oficina Asesora de Planeación en el informe de monitoreo en caso que tenga fallo._x000a_- Reportar a la Oficina de Control Interno Disciplinario el presunto hecho de realización de cobros indebidos durante la prestación del servicio en el canal presencial de la Red CADE._x000a__x000a__x000a__x000a__x000a__x000a__x000a__x000a_- Actualizar el mapa de riesgos Gobierno Abierto y Relacionamiento con la Ciudadanía"/>
    <s v="- Subsecretario(a) de Servicio a la Ciudadanía y Alto(a) Consejero(a) Distrital de Tecnologías de la Información y las Comunicaciones_x000a_- Director (a) del Sistema Distrital de Servicio a la Ciudadanía_x000a__x000a__x000a__x000a__x000a__x000a__x000a__x000a_- Subsecretario(a) de Servicio a la Ciudadanía y Alto(a) Consejero(a) Distrital de Tecnologías de la Información y las Comunicaciones"/>
    <s v="- Notificación realizada d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reporte de monitoreo a la Oficina Asesora de Planeación en caso que el riesgo tenga fallo definitivo._x000a_- Memorando o correo electrónico reportando a la Oficina de Control Interno Disciplinario el posible hecho de realización de cobros indebidos durante la prestación del servicio en el canal presencial de la Red CADE._x000a__x000a__x000a__x000a__x000a__x000a__x000a__x000a_- Mapa de riesgo  Gobierno Abierto y Relacionamiento con la Ciudadanía, actualizado."/>
    <d v="2019-01-31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ctualiza la evaluación de la frecuencia e impacto de acuerdo a la nueva herramienta de gestión de riesgos_x000a_Se califica la probabilidad por frecuencia_x000a_Se actualiza la valoración del riesgo antes y después de controles, quedando en zona de riesgo moderada_x000a_Se incluye plan de tratamiento y plan de contingencia "/>
    <d v="2019-10-21T00:00:00"/>
    <s v="Identificación del riesgo_x000a_Análisis antes de controles_x000a_Análisis de controles_x000a__x000a_Tratamiento del riesgo"/>
    <s v="Se modifica la redacción de explicación del riesgo, debido a que la interacción persé no genera la materialización del riesgo._x000a_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_x000a_La probabilidad se incrementa en dos cuadrantes de acuerdo al análisis realizado según información de los últimos dos años, pasando a moderado y valoración moderada_x000a_En el análisis de controles se ajusta la redacción de los controles, acorde a lo establecido en el  procedimiento 036 e instructivo 064._x000a_Se modifica la frecuencia, ya que en la operación los profesionales responsables de punto (PRP) ejercen los controles diariamente y no por demanda. _x000a_Se actualiza la fecha de terminación de la acción según aplicativo SIG"/>
    <d v="2020-03-19T00:00:00"/>
    <s v="Identificación del riesgo_x000a_Análisis antes de controles_x000a__x000a__x000a_Tratamiento del riesgo"/>
    <s v="Se identificó el proyecto de inversión posiblemente afectado con la materialización del riesgo_x000a_Se incluyen perspectivas para los efectos(consecuencias) identificados_x000a_Se realiza la calificación del impacto del riesgo mediante al botón &quot;perspectivas de impacto&quot;._x000a_Se cambia la causa &quot;Debilidades en la aplicación de los puntos de control - precisar contexto, ver guía&quot; por &quot;Intereses Personales&quot;_x000a_Se modifica la frecuencia, debido a que un hallazgo de la Oficina de Control Interno, se presentó  hace más de tres años, se modifican las evidencias_x000a_Teniendo en cuenta que se presenta la necesidad de reducir el riesgo, se identifica y se formula el plan de tratamiento, consistente en una acción preventiva"/>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_x000a__x000a_Tratamiento del riesgo"/>
    <s v="Se ajustó la fecha de finalización de la acción &quot;Realizar sensibilización sobre el código de integridad a los servidores del canal presencial Red CADE&quot;, de acuerdo con la fecha de cierre de la acción en el aplicativo SIG."/>
    <d v="2021-02-22T00:00:00"/>
    <s v="Identificación del riesgo_x000a__x000a_Análisis de controles_x000a__x000a_Tratamiento del riesgo"/>
    <s v="Se ajustó proyectos de inversión posiblemente afectados, teniendo en cuenta que el riesgo no esta asociado a los riesgos del proyecto de inversión._x000a_Se incluyó actividad de control preventivo mensual por parte de los responsables de punto de atención._x000a_Se incluyó actividad de control detectivo bimestral por parte del Director del Sistema Distrital de Servicio a la Ciudadanía._x000a_Se ajustó acción de tratamiento de acuerdo con lo registrado en el aplicativo SIG."/>
    <d v="2021-07-27T00:00:00"/>
    <s v="_x000a__x000a_Análisis de controles_x000a__x000a_Tratamiento del riesgo"/>
    <s v="Se ajustan los controles detectivos y preventivos en coherencia con la actualización del procedimiento Administración del Modelo Multicanal de Servicio a la Ciudadanía (2213300-PR-036) versión 14._x000a_Se ajusta la fecha de inicio de la Acción Preventiva # 31, de acuerdo con la información registrada en los aplicativos SIG y CHIE."/>
    <d v="2021-09-16T00:00:00"/>
    <s v="_x000a__x000a_Análisis de controles_x000a__x000a_"/>
    <s v="Se ajustan los controles detectivos y preventivos en coherencia con la actualización del procedimiento Administración del Modelo Multicanal de Servicio a la Ciudadanía (2213300-PR-036) versión 15."/>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a la calificación del impacto._x000a_Se ajusta la redacción y evaluación de los controles según los criterios definidos._x000a_Se incluyeron los controles correctivos._x000a_Se define acción de contingencia."/>
    <d v="2022-12-02T00:00:00"/>
    <s v="Identificación del riesgo_x000a__x000a_Análisis de controles_x000a__x000a_Tratamiento del riesgo"/>
    <s v="Se actualiza el contexto de la gestión del proceso, de acuerdo con las actividades definidas en el proceso Gobierno abierto y relacionamiento con la ciudadanía. _x000a_Se actualizan las causas internas, externas efectos según el análisis DOFA del nuevo proceso._x000a_Se ajustan los controles detectivos y preventivos, acorde con la actualización del procedimiento Administración del Modelo Multicanal de Relacionamiento con la Ciudadanía (2213300-PR-036)  Versión 16._x000a_Se ajustan los controles correctivos acorde con el nombre del nuevo proceso._x000a_Se define acción de tratamiento para fortalecer la gestión del riesgo._x000a_Se ajustan las acciones de contingencia acorde con el nombre del nuevo proceso."/>
    <s v=""/>
    <s v="_x000a__x000a__x000a__x000a_"/>
    <s v=""/>
    <s v=""/>
    <s v="_x000a__x000a__x000a__x000a_"/>
    <s v=""/>
  </r>
  <r>
    <x v="9"/>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Medir y analizar la calidad en la prestación del servicio en los canales de relacionamiento con la Ciudadanía de la administración distrital"/>
    <n v="180"/>
    <s v="UPYP-C002"/>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x v="0"/>
    <s v="Usuarios, productos y prácticas"/>
    <s v="Subsecretaría de Servicio a la Ciudadanía"/>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misionales en el Sistema de Gestión de Calidad_x000a__x000a__x000a__x000a_"/>
    <s v="Sin asociación"/>
    <s v="- No aplica_x000a__x000a__x000a__x000a_"/>
    <s v="Muy baja (1)"/>
    <n v="0.2"/>
    <s v="Leve (1)"/>
    <s v="Menor (2)"/>
    <s v="Menor (2)"/>
    <s v="Leve (1)"/>
    <s v="Leve (1)"/>
    <s v="Leve (1)"/>
    <s v="Moderado (3)"/>
    <n v="0.6"/>
    <s v="Moderado"/>
    <s v="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
    <s v="- 1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se indica, en el mismo formato de evidencia de reunión, la conformidad a la operación y/o a las herramientas de seguimiento y evaluación._x000a_- 2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De lo contrario, se indica, en la misma evidencia de reunión, la conformidad a la operación y/o a las herramientas de seguimiento y evaluación.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obierno abierto y relacionamiento con la Ciudadanía indica que el / la directora(a) Distrital de Calidad del Servicio, autorizado(a) por el / la Subsecretario(a) de Servicio a la Ciudadanía, cada vez que se identifique la materialización del riesgo repite el monitoreo y lo compara con el anterior._x000a_- 2 El mapa de riesgos del proceso de Gobierno abierto y relacionamiento con la Ciudadanía indica que el / la directora(a) Distrital de Calidad del Servicio, autorizado(a) por el / la Subsecretario(a) de Servicio a la Ciudadanía, cada vez que se identifique la materialización del riesgo informa al Operador Disciplinari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Moderado (3)"/>
    <n v="0.6"/>
    <s v="Moderado"/>
    <s v="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Sensibilizar a los servidores de la DDCS sobre los valores de integridad, con relación al servicio a la ciudadanía."/>
    <s v="- Gestor de integridad de la Dirección Distrital de Calidad del Servicio"/>
    <s v="- PA230-012"/>
    <s v="- 532"/>
    <s v="- 1/03/2023"/>
    <s v="- 31/10/2023"/>
    <s v="-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_x000a_- Repetir el monitoreo y compararlo con el anterior_x000a_- Informar al Operador Disciplinario_x000a__x000a__x000a__x000a__x000a__x000a__x000a_- Actualizar el mapa de riesgos Gobierno Abierto y Relacionamiento con la Ciudadanía"/>
    <s v="- Subsecretario(a) de Servicio a la Ciudadanía y Alto(a) Consejero(a) Distrital de Tecnologías de la Información y las Comunicaciones_x000a_- Director Distrital de Calidad del Servicio_x000a_- Director Distrital de Calidad del Servicio_x000a__x000a__x000a__x000a__x000a__x000a__x000a_- Subsecretario(a) de Servicio a la Ciudadanía y Alto(a) Consejero(a) Distrital de Tecnologías de la Información y las Comunicaciones"/>
    <s v="-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_x000a_- Informe comparativo_x000a_- Informe remitido a la Oficina de Control Interno Disciplinario_x000a__x000a__x000a__x000a__x000a__x000a__x000a_- Mapa de riesgo  Gobierno Abierto y Relacionamiento con la Ciudadanía, actualizado."/>
    <d v="2019-01-31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cambia la redacción del riesgo de acuerdo a la nueva guía de gestión del riesgo_x000a_Se analiza y actualiza la evaluación de la frecuencia e impacto de acuerdo a la nueva herramienta de gestión de riesgos_x000a_Se califica la probabilidad por frecuencia_x000a_Se actualiza la valoración del riesgo quedando en zona de riesgo moderada (anteriormente baja) _x000a_Se ajusta la valoración residual a moderada (anteriormente baja) _x000a_Se incluye plan de contingencia _x000a_Se incorpora acción preventiva No. 44 existente en el SIG, debido a que corresponde a una actividad de control para el riesgo_x000a_"/>
    <d v="2019-10-21T00:00:00"/>
    <s v="_x000a__x000a_Análisis de controles_x000a__x000a_Tratamiento del riesgo"/>
    <s v="Se realiza actualización en la redacción de la actividad preventiva; específicamente, en la fuente de información, debido a que se modificó el  Procedimiento Seguimiento y Medición de Servicio a la Ciudadanía 2212200-PR-044 a su versión 12._x000a_Se da cumplimiento a la actividad para fortalecer al riesgo, respecto de la documentación de un nuevo punto de control_x000a_Se actualiza la fecha de terminación de la acción según aplicativo SIG"/>
    <d v="2020-03-19T00:00:00"/>
    <s v="Identificación del riesgo_x000a__x000a__x000a_Análisis después de controles_x000a_Tratamiento del riesgo"/>
    <s v="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Teniendo en cuenta que se presenta la necesidad de reducir el riesgo, se identifica y se formula el plan de tratamiento, consistente en una acción preventiva"/>
    <d v="2020-08-31T00:00:00"/>
    <s v="Identificación del riesgo_x000a__x000a_Análisis de controles_x000a__x000a_"/>
    <s v="Se ajustaron los controles preventivos acorde a la versión actualizada del procedimiento. _x000d__x000a_Se retiraron  los controles detectivos atendiendo a la observación realizada por la Oficina de Control Interno relacionada con los controles asociados a los procedimientos de auditorías de gestión y auditorias de calidad. _x000a__x000a_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Análisis de controles_x000a__x000a_Tratamiento del riesgo"/>
    <s v="_x000a_Se ajustó la periodicidad de la actividad de control de mensual a bimestral, esto con el fin de alinear la gestión del riesgo con lo estipulado en el procedimiento (2212200-PR-044)._x000a_Se ajustó la fecha de finalización de la acción &quot;Realizar sensibilización sobre el código de integridad a los servidores de la Dirección Distrital de Calidad del Servicio&quot;, de acuerdo con la fecha de cierre de la acción en el aplicativo SIG._x000a__x000a_"/>
    <d v="2021-02-22T00:00:00"/>
    <s v="Identificación del riesgo_x000a__x000a__x000a__x000a_Tratamiento del riesgo"/>
    <s v="Se ajustó proyectos de inversión posiblemente afectados, teniendo en cuenta que el riesgo no esta asociado a los riesgos del proyecto de inversión._x000a_Se ajustó acción de tratamiento de acuerdo con lo registrado en el aplicativo SIG."/>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a la calificación del impacto._x000a_Se ajusta la redacción y evaluación de los controles según los criterios definidos._x000a_Se incluyeron los controles correctivos.."/>
    <d v="2022-12-02T00:00:00"/>
    <s v="Identificación del riesgo_x000a__x000a_Análisis de controles_x000a__x000a_Tratamiento del riesgo"/>
    <s v="Se actualiza el contexto de la gestión del proceso, de acuerdo con las actividades definidas en el proceso Gobierno abierto y relacionamiento con la ciudadanía. _x000a_Se actualizan las causas internas, externas efectos según el análisis DOFA del nuevo proceso._x000a_Se ajustan los controles correctivos acorde con el nombre del nuevo proceso._x000a_Se define acción de tratamiento para fortalecer la gestión del riesgo._x000a_Se ajustan las acciones de contingencia acorde con el nombre del nuevo proceso._x000a_"/>
    <d v="2023-04-21T00:00:00"/>
    <s v="_x000a__x000a__x000a__x000a_Establecimiento de controles_x000a__x000a__x000a__x000a_"/>
    <s v="Se ajustaron los controles detectivos y preventivos, acorde con la actualización del procedimiento Seguimiento y medición del servicio a la Ciudadanía (4221000-PR-044) Versión 15"/>
    <s v=""/>
    <s v="_x000a__x000a__x000a__x000a_"/>
    <s v=""/>
    <s v=""/>
    <s v="_x000a__x000a__x000a__x000a_"/>
    <s v=""/>
  </r>
  <r>
    <x v="9"/>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Gestionar asesorías y formular e implementar proyectos en materia de transformación digital"/>
    <n v="181"/>
    <s v="FI-C028"/>
    <s v="Posibilidad de afectación económica (o presupuestal) por sanción de un ente de control o ente regulador, debido a decisiones ajustadas a intereses propios o de terceros en la ejecución de Proyectos en materia TIC y Transformación digital, para obtener dádivas o beneficios"/>
    <x v="0"/>
    <s v="Fraude interno"/>
    <s v="Oficina Alta Consejería Distrital de Tecnologías de la Información y las Comunicaciones"/>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Pérdidas financieras por mala utilización de recursos en los Proyectos_x000a_- Investigaciones disciplinarias._x000a_- Pérdida credibilidad por parte de la entidades interesadas._x000a_- Desviaciones en los Objetivos, el Alcance y el Cronograma del Proyecto.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Ningún otro proceso en el Sistema de Gestión de Calidad_x000a__x000a__x000a__x000a_"/>
    <s v="Sin asociación"/>
    <s v="- No aplica_x000a__x000a__x000a__x000a_"/>
    <s v="Muy baja (1)"/>
    <n v="0.2"/>
    <s v=""/>
    <s v=""/>
    <s v=""/>
    <s v=""/>
    <s v=""/>
    <s v=""/>
    <s v="Catastrófico (5)"/>
    <n v="1"/>
    <s v="Extremo"/>
    <s v="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
    <s v="- 1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_x000a_Queda como evidencia Registro de Asistencia 2211300-FT211 y Acta 2211600-FT-008, - Mesas Técnicas Seguimiento Proyectos._x000a_- 2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_x000a_Queda como evidencia Registro de Asistencia 2211300-FT211 y Acta 2211600-FT-008, - Mesas Técnicas Seguimiento Proyectos._x000a_- 3 El procedimiento 1210200-PR-306 &quot;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quot;Informe parcial/final del proyecto&quot; y el correo electrónico_x000a_Queda como evidencia Informe parcial/Final del proyecto 4130000-FT-1159 Correo electrónico/solicitud aprobación del informe, Correo electrónico/ajustes informe parcial o final del proyecto.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Detectivo_x000a_- Preventivo_x000a_- Preventivo_x000a__x000a__x000a__x000a__x000a__x000a__x000a__x000a__x000a__x000a__x000a__x000a__x000a__x000a__x000a__x000a__x000a_"/>
    <s v="15%_x000a_25%_x000a_2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30%_x000a_40%_x000a_40%_x000a__x000a__x000a__x000a__x000a__x000a__x000a__x000a__x000a__x000a__x000a__x000a__x000a__x000a__x000a__x000a__x000a_"/>
    <s v="- 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aliza informe del hecho identificado y remite mediante memorando a las oficinas competentes.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5.04E-2"/>
    <s v="Catastrófico (5)"/>
    <n v="1"/>
    <s v="Extremo"/>
    <s v="Se tienen dos actividades que actúan como puntos de control para prevención y detección del riesgo sin embargo, la zona con y sin controles permanece constante, ubicándose en zona extrema (1.5)"/>
    <s v="Reducir"/>
    <s v="- Sensibilizar cuatrimestralmente al equipo de la Alta Consejería Distrital de TIC sobre los valores de integridad."/>
    <s v="- Profesionales responsables de riesgos de la ACDTIC y Gestor de integridad"/>
    <s v="- PA230-015"/>
    <s v="- 535"/>
    <s v="- 1/04/2023"/>
    <s v="- 31/12/2023"/>
    <s v="-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_x000a_-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_x000a_- realiza informe del hecho identificado y remite mediante memorando a las oficinas competentes_x000a__x000a__x000a__x000a__x000a__x000a__x000a_- Actualizar el mapa de riesgos Gobierno Abierto y Relacionamiento con la Ciudadanía"/>
    <s v="- Subsecretario(a) de Servicio a la Ciudadanía y Alto(a) Consejero(a) Distrital de Tecnologías de la Información y las Comunicaciones_x000a_- Jefe Oficina de la Alta Consejería Distrital de TIC_x000a_- Jefe Oficina de la Alta Consejería Distrital de TIC_x000a__x000a__x000a__x000a__x000a__x000a__x000a_- Subsecretario(a) de Servicio a la Ciudadanía y Alto(a) Consejero(a) Distrital de Tecnologías de la Información y las Comunicaciones"/>
    <s v="-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_x000a_-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_x000a_- Memorando e informe_x000a__x000a__x000a__x000a__x000a__x000a__x000a_- Mapa de riesgo  Gobierno Abierto y Relacionamiento con la Ciudadanía,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De acuerdo con la metodología del DAFP, se realizaron las explicaciones requeridas, agregando la explicación del riesgo y la valoración antes y después de controles._x000a_Se identificaron acciones detectivas_x000a_Se crearon acciones de plan de contingencia "/>
    <d v="2019-10-17T00:00:00"/>
    <s v="_x000a_Análisis antes de controles_x000a__x000a__x000a_"/>
    <s v="Se atendieron las recomendaciones de la retroalimentación del monitoreo de riesgos, modificando la calificación de probabilidad de factibilidad a frecuencia, disminuyendo de posible a rara vez. Para lo anterior, se cuenta con el respaldo de los registros del procedimiento 1210200-PR-306 resguardados en las carpetas de los Proyectos de la Oficina, los reportes a los monitoreos de riesgos, y los informes de Auditoría Interna y Externa."/>
    <d v="2020-03-06T00:00:00"/>
    <s v="Identificación del riesgo_x000a__x000a__x000a__x000a_"/>
    <s v="- Se incluye el proyecto de inversión 1111 “Fortalecimiento de la economía, el gobierno y la ciudad digital de Bogotá D.C. “_x000a_- Se definen las perspectivas para los efectos ya identificados._x000a_- Valoración de la Probabilidad: Se incluyen las evidencias faltantes de la vigencia 2016-2019 y las evidencias de la vigencia 2020."/>
    <d v="2020-08-13T00:00:00"/>
    <s v="_x000a__x000a_Análisis de controles_x000a__x000a_"/>
    <s v="- Se eliminaron las actividades de control detectivas asociadas al procedimiento de auditorias internas de gestión PR-006 y al procedimiento de Auditorías Internas de Calidad PR-361"/>
    <d v="2020-12-03T00:00:00"/>
    <s v="_x000a_Análisis antes de controles_x000a__x000a__x000a_"/>
    <s v="Se realiza la calificación del riesgo por frecuencia la cual es: &quot;Nunca o no se ha presentado durante los últimos 4 años&quot;. Asimismo, se registran las evidencias que registran su elección para la vigencia 2020."/>
    <d v="2021-02-22T00:00:00"/>
    <s v="Identificación del riesgo_x000a__x000a_Análisis de controles_x000a__x000a_"/>
    <s v="Se modificó el nombre del riesgo conforme a la nueva forma de operar del proceso._x000a_Se ajustaron las causas del riesgo conforme al nuevo análisis efectuado a los antecedentes y comportamiento del riesgo._x000a_Se ajusta la explicación del riesgo de acuerdo a la nueva realidad del proceso._x000a_Se ajustó al nuevo proyecto de inversión 7872, teniendo en cuenta que el riesgo está directamente asociado al proyecto de inversión._x000a_Se ajustaron las actividades de control conforme a la actualización del procedimiento."/>
    <d v="2021-05-19T00:00:00"/>
    <s v="_x000a__x000a_Análisis de controles_x000a__x000a_"/>
    <s v="Se realizan ajustes menores a las actividades de control preventivas (PC#5),(PC#7)  y detectiva (PC#8). "/>
    <d v="2021-11-3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d v="2022-05-09T00:00:00"/>
    <s v="_x000a__x000a_Análisis de controles_x000a__x000a_"/>
    <s v="Se ajustaron los controles conforme a la actualización del procedimiento"/>
    <d v="2022-12-02T00:00:00"/>
    <s v="Identificación del riesgo_x000a__x000a_Análisis de controles_x000a__x000a_Tratamiento del riesgo"/>
    <s v="_x000a_Se actualiza el contexto de la gestión del proceso, de acuerdo con las actividades definidas en el proceso Gobierno abierto y relacionamiento con la ciudadanía. _x000a_Se actualizan las causas internas, externas efectos según el análisis DOFA del nuevo proceso._x000a_Se ajustan los controles correctivos acorde con el nombre del nuevo proceso._x000a_Se define acción de tratamiento para fortalecer la gestión del riesgo._x000a_Se ajustan las acciones de contingencia acorde con el nombre del nuevo proceso._x000a_"/>
    <s v=""/>
    <s v="_x000a__x000a__x000a__x000a_"/>
    <s v=""/>
  </r>
  <r>
    <x v="10"/>
    <s v="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
    <s v="Inicia con la identificación de necesidades, lineamientos y formulación o implementación de políticas, programas y estrategias dirigidas a víctimas del conflicto armado interno, población en proceso de reintegración, reincorporación y ciudadanía en general, continúa con la ejecución de acciones de asistencia, atención, reparación, memoria, reconciliación, construcción de paz territorial y coordinación interinstitucional; y finaliza con el seguimiento de estas."/>
    <s v="Jefe de Oficina Alta Consejería de Paz, Víctimas y Reconciliación"/>
    <s v="Misional"/>
    <s v="Otorgar medidas de ayuda o atención humanitaria inmediata para atender las necesidades básicas de la población victima que llega a la ciudad de Bogotá en condiciones de vulnerabilidad acentuada derivada de los hechos victimizantes ocurridos._x000a_Fase (actividad): Gestionar el funcionamiento administrativo y operativo para el otorgamiento de la ayuda humanitaria."/>
    <n v="197"/>
    <s v="FI-C029"/>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x v="0"/>
    <s v="Fraude interno"/>
    <s v="Oficina Alta Consejería de Paz, Víctimas y Reconciliación"/>
    <s v="- Falta de integridad del funcionario._x000a_- Existencia de intereses personales del funcionario._x000a_- Abuso de la condición de servidor público a través de la solicitud y/o aceptación de dádivas._x000a_- Uso indebido de usuarios asignados en el sistema de información._x000a_- Conflicto de intereses._x000a__x000a__x000a__x000a__x000a_"/>
    <s v="- Intereses particulares de las personas que requieren la ayuda humanitaria.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Investigaciones disciplinarias, fiscales y/o penales._x000a_- Afectación de la igualdad de los ciudadanos para hacer uso de sus derechos._x000a_- Afectación del presupuesto asignado para el otorgamiento de atención o ayuda humanitaria inmediata_x000a__x000a__x000a_"/>
    <s v="1. Implementar estrategias y acciones que aporten a la construcción de la paz, la reparación, la memoria y la reconciliación en Bogotá región."/>
    <s v="- -- Ningún trámite y/o procedimiento administrativo_x000a__x000a_"/>
    <s v="- Ningún otro proceso en el Sistema de Gestión de Calidad_x000a__x000a__x000a__x000a_"/>
    <s v="16. Paz, justicia e instituciones sólidas"/>
    <s v="- 7871 Construcción de Bogotá-región como territorio de paz para las víctimas y la reconciliación_x000a__x000a__x000a__x000a_"/>
    <s v="Muy baja (1)"/>
    <n v="0.2"/>
    <s v="Menor (2)"/>
    <s v="Menor (2)"/>
    <s v="Menor (2)"/>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130000-PR-315 &quot;Otorgar ayuda y atención humanitaria inmediata&quot; (Act 9) indica que el Profesional Psicosocial / Jurídica de la Dirección de Reparación Integral, autorizado(a) por el Director de Reparación Integral, finalizadas las validaciones de los criterios de: competencia, temporalidad, territorialidad y buena fe analiza la información obtenida de las validaciones de los criterios para el otorgamiento de ayuda o atención humanitaria inmediata y revisa la tasación generada. La(s) fuente(s) de información utilizadas es(son) Sistema de Información para las Víctimas - SIVIC. En caso de evidenciar observaciones, desviaciones o diferencias, en la tasación frente a la cantidad de personas y sus necesidades especiales , se analiza nuevamente la información de la caracterización inicial. De lo contrario,  elabora el concepto de la evaluación de vulnerabilidad._x000a_- 2 El procedimiento 4130000-PR-315 &quot;Otorgar ayuda y atención humanitaria inmediata&quot; (Act 11) indica que el Profesional Jurídico de la Dirección de Reparación Integral, autorizado(a) por El Director de Reparación Integral, una vez finalizadas las validaciones de los criterios y verificada la información para el otorgamiento de ayuda o atención humanitaria inmediata revisa el proyecto de acta de evaluación a fin de identificar el cumplimiento de los mínimos legales para el otorgamiento o no de las medidas de ayuda o atención humanitaria. La(s) fuente(s) de información utilizadas es(son) Sistema de Información para las Víctimas - SIVIC. En caso de evidenciar observaciones, desviaciones o diferencias, se devuelve a través del sistema de información la evaluación al profesional psicosocial con las observaciones para realizar los respectivos ajustes. De lo contrario, da visto bueno a través de SIVIC, registra el concepto jurídico que soporta la decisión de otorgar o no atención o ayuda humanitaria inmediata y asigna el caso por medio del sistema de información al profesional que lidera el Centro de Encuentro para la validación y aprobación._x000a_- 3 El procedimiento 4130000-PR-315 &quot;Otorgar ayuda y atención humanitaria inmediata&quot; (Act 12) indica que el Profesional del Centro de Encuentro de la Dirección de Reparación Integral (Coordinador), autorizado(a) por el Director de Reparación Integral, una vez el profesional jurídico da visto bueno al acta de evaluación para el otorgamiento de medidas de ayuda o atención humanitaria Valida que la decisión de otorgar o no medidas de ayuda o atención humanitaria sea coherente con los criterios de otorgamiento, teniendo en cuenta los criterios establecidos. La(s) fuente(s) de información utilizadas es(son) Sistema de Información para las Víctimas - SIVIC. En caso de evidenciar observaciones, desviaciones o diferencias, se devuelve a través del sistema de información la evaluación al profesional jurídico con las observaciones para realizar los respectivos ajustes. De lo contrario, aprueba mediante el sistema de información la evaluación realizada, para la realización del cargue de la medida en el sistema de información SIVIC._x000a_- 4 El procedimiento 4130000-PR-315 &quot;Otorgar ayuda y atención humanitaria inmediata&quot; (Act 17) indica que el Profesional del Centro de Encuentro de la Dirección de Reparación Integral (Coordinador), autorizado(a) por el Director de Reparación Integral, cada vez que se elabora acta que resuelve recurso de reposi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jurídico para que realice los ajustes correspondientes. De lo contrario, firman el acta de revisión y se envía mediante correo electrónico al profesional Jurídico de la Dirección de Reparación Integral para su respectiva firma._x000a_- 5 El procedimiento 4130000-PR-315 &quot;Otorgar ayuda y atención humanitaria inmediata&quot; (Act 20) indica que el Profesional Jurídico de la ACPVR, autorizado(a) por el Alto Consejero de Paz, Víctimas y Reconciliación, cada vez que se elabora proyecto de resolución que resuelve recurso de apela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que proyectó de la Alta Consejería de Paz, Víctimas y Reconciliación para que realice los ajustes correspondientes. De lo contrario, firman visto bueno en el formato de recurso y se remite para firma del Alto Consejero de Paz, Víctimas y Reconciliación.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Detectivo_x000a_- Detectivo_x000a_- Detectivo_x000a__x000a__x000a__x000a__x000a__x000a__x000a__x000a__x000a__x000a__x000a__x000a__x000a__x000a__x000a_"/>
    <s v="25%_x000a_25%_x000a_1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30%_x000a_30%_x000a_30%_x000a__x000a__x000a__x000a__x000a__x000a__x000a__x000a__x000a__x000a__x000a__x000a__x000a__x000a__x000a_"/>
    <s v="- 1 El mapa de riesgos del proceso Paz, Víctimas y Reconciliación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_x000a_- 2 El mapa de riesgos del proceso Paz, Víctimas y Reconciliación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4695999999999999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1.Validar la caracterización inicial de los ciudadanos, verificando de manera automática que todos los campos obligatorios estén diligenciados, además, restringir caracteres especiales que pueden generar inconsistencias en la información._x000a_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_x000a_3. Verificar si los criterios de otorgar ayuda humanitaria se cumplen, arrojando el resultado de la evaluación con un no procede para el otorgamiento, generando el acta de evaluación con el resultado._x000a_4. Generar la tasación de manera automática, validando la caracterización del sistema familiar, sus necesidades especiales y la cantidad de integrantes."/>
    <s v="- Director de Reparación Integral"/>
    <s v="- PA230-023"/>
    <s v="- 545"/>
    <s v="- 1/02/2023"/>
    <s v="- 31/03/2023"/>
    <s v="-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_x000a_- Si el conocimiento de la situación es inmediata, _x000a_1. Comunicarse con el apoyo de la supervisión del operador de la AHÍ (Según sea el caso) y detener temporalmente la entrega._x000a_2. Realizar nueva evaluación de vulnerabilidad por parte de otro profesional; Si no aplica, se realiza revocatoria directa del otorgamiento inicial._x000a_- Si el conocimiento de la situación es espaciado en el Tiempo:_x000a_1. Solicitar información sobre lo ocurrido al profesional que otorga, al que revisa y al que aprueba la medida sobre lo sucedido._x000a_2. activar ruta con el equipo jurídico de la OACPVR, con el fin de realizar el análisis del caso y gestionar las acciones según concepto jurídico_x000a__x000a__x000a__x000a__x000a__x000a__x000a_- Actualizar el mapa de riesgos Paz, Víctimas y Reconciliación"/>
    <s v="- Jefe de Oficina Alta Consejería de Paz, Víctimas y Reconciliación_x000a_- Profesional Universitario y/o especializado Oficina Alta Consejería de Paz, Victimas y Reconciliación_x000a_- Profesional Universitario y/o especializado Oficina Alta Consejería de Paz, Victimas y Reconciliación_x000a__x000a__x000a__x000a__x000a__x000a__x000a_- Jefe de Oficina Alta Consejería de Paz, Víctimas y Reconciliación"/>
    <s v="-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_x000a_- Comunicación del caso con el operador. (Correo electrónico)_x000a_- Comunicación del caso con el operador. (Correo electrónico)_x000a__x000a__x000a__x000a__x000a__x000a__x000a_- Mapa de riesgo  Paz, Víctimas y Reconciliación, actualizado."/>
    <d v="2019-01-31T00:00:00"/>
    <s v="Identificación del riesgo_x000a_Análisis antes de controles_x000a_Análisis de controles_x000a_Análisis después de controles_x000a_Tratamiento del riesgo"/>
    <s v="Creación del riesgo."/>
    <d v="2019-05-14T00:00:00"/>
    <s v="Identificación del riesgo_x000a_Análisis antes de controles_x000a_Análisis de controles_x000a_Análisis después de controles_x000a_Tratamiento del riesgo"/>
    <s v="Se realizó el análisis de probabilidad por frecuencia y por tanto se redujo la valoración del riesgo antes de controles_x000a_Se realizó el análisis de probabilidad por frecuencia y por tanto se redujo la valoración del riesgo antes de controles_x000a_Se determinó el impacto del riesgo por medio de la encuesta con enfoque de corrupción_x000a_Se adicionaron como controles detectivos, las auditorías de gestión y calidad realizadas por Control Interno_x000a_Se modificó el control preventivo asociado al riesgo, de acuerdo con ajuste realizado en el procedimiento respectivo_x000a_Se planteó una nueva acción para tratar el riesgo y se estableció plan de contingencia"/>
    <d v="2019-10-21T00:00:00"/>
    <s v="_x000a_Análisis antes de controles_x000a__x000a__x000a_Tratamiento del riesgo"/>
    <s v="Se adicionaron nuevas evidencias que respaldan la no materialización del riesgo, manteniendo la valoración inicial._x000a_Se establece la acción de tratamiento para incluir un control detectivo adicional en el procedimiento &quot;Otorgar ayuda y atención humanitaria inmediata&quot;"/>
    <d v="2020-03-06T00:00:00"/>
    <s v="Identificación del riesgo_x000a_Análisis antes de controles_x000a_Análisis de controles_x000a__x000a_Tratamiento del riesgo"/>
    <s v="Se identifica el proyecto de inversión que posiblemente se puede ver afectado por el riesgo._x000a_Para cada uno de los efectos (consecuencias) se identifican las perspectivas._x000a_Se identifican las perspectivas de impacto para el riesgo._x000a_Se definió una nueva actividad de control frente a la probabilidad para el riesgo de gestión._x000a_Se definió una nueva actividad para fortalecer la gestión del riesgo según la valoración._x000a_Las acciones ejecutadas en la vigencia anterior fueron eliminadas del mapa de riesgos."/>
    <d v="2020-09-01T00:00:00"/>
    <s v="_x000a__x000a_Análisis de controles_x000a__x000a_"/>
    <s v="Se retira el proyecto 1156 &quot;Bogotá Mejor para las Víctimas, la Paz y la reconciliación&quot; y se incluye el nuevo proyecto 7871 &quot;Construcción de Bogotá-región como territorio de paz para las víctimas y la reconciliación&quot; asociado al proceso._x000a_Se retiran los dos controles detectivos transversales asociados a los procedimientos de &quot;Auditorías internas de gestión&quot; y &quot;Auditorias internas de calidad&quot; y se identificó un control detectivo propio para el proceso."/>
    <d v="2020-12-03T00:00:00"/>
    <s v="_x000a__x000a__x000a__x000a_Tratamiento del riesgo"/>
    <s v="Se definen acciones de tratamiento a 2021."/>
    <d v="2021-02-19T00:00:00"/>
    <s v="_x000a__x000a__x000a_Análisis después de controles_x000a_Tratamiento del riesgo"/>
    <s v="Adicionalmente se modificó el nombre utilizado como soporte a &quot;Matriz de seguimiento AHI (mes) y correo electrónico&quot; en la evidencia de los controles._x000a_Se retiró la acción de tratamiento 50 de 2020 debido al cumplimiento de su término._x000a_Se creó acción AP 17 del 2021 como parte del tratamiento del riesgo."/>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_x000a_Se formulo acción de tratamiento"/>
    <d v="2022-12-09T00:00:00"/>
    <s v="Identificación del riesgo_x000a__x000a_Análisis de controles_x000a__x000a_Tratamiento del riesgo"/>
    <s v="Se ajustan los controles, de acuerdo a la actualización del procedimiento_x000a_Se actualiza el nombre del proceso al cual esta asociado el riesgo._x000a_Se formula la acción de tratamiento a 2023"/>
    <s v=""/>
    <s v="_x000a__x000a__x000a__x000a_"/>
    <s v=""/>
    <s v=""/>
    <s v="_x000a__x000a__x000a__x000a_"/>
    <s v=""/>
    <s v=""/>
    <s v="_x000a__x000a__x000a__x000a_"/>
    <s v=""/>
  </r>
</pivotCacheRecords>
</file>

<file path=xl/pivotCache/pivotCacheRecords2.xml><?xml version="1.0" encoding="utf-8"?>
<pivotCacheRecords xmlns="http://schemas.openxmlformats.org/spreadsheetml/2006/main" xmlns:r="http://schemas.openxmlformats.org/officeDocument/2006/relationships" count="20">
  <r>
    <s v="Control Disciplinario"/>
    <s v="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
    <s v="Inicio con la recepción, registro y revisión de la queja disciplinaria, informe de servidor público u otro medio que amerite credibilidad, y con la elaboración de la estrategia preventiva, continua con el desarrollo de las etapas procesales pertinentes consagradas en la norma vigente en materia disciplinaria, y la ejecución de las acciones preventivas, termina con la decisión disciplinaria que corresponda, el archivo físico del expediente en el archivo de gestión, y seguimiento a la implementación de la estrategia preventiva."/>
    <s v="Jefe Oficina de Control Disciplinario Interno y Jefe Oficina Jurídica"/>
    <s v="Evaluación"/>
    <s v="Adelantar los procesos disciplinarios en etapa de instrucción_x000a_Adelantar los procesos disciplinarios en etapa de juzgamiento ordinario o verbal_x000a_Adelantar los procesos disciplinarios en etapa de segunda instancia_x000a_Adelantar los procesos disciplinarios según el procedimiento ordinario (Ley 734 de 2002)"/>
    <n v="113"/>
    <s v="EYADP-C006"/>
    <s v="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x v="0"/>
    <s v="Ejecución y administración de procesos"/>
    <x v="0"/>
    <s v="- Alta rotación de personal generando retrasos en la curva de aprendizaje._x000a_- Dificultades en la transferencia de conocimiento entre los servidores que se vinculan y retiran de la entidad._x000a_- Presentarse una situación de conflicto de interés y no manifestarlo._x000a__x000a__x000a__x000a__x000a__x000a__x000a_"/>
    <s v="- Presiones o motivaciones individuales, sociales o colectivas que inciten a realizar conductas contrarias al deber ser._x000a_- Presión o exigencias por parte de personas interesadas o motivación individual en el resultado del proceso disciplinario._x000a__x000a__x000a__x000a__x000a__x000a__x000a__x000a_"/>
    <s v="- Configuración y decreto de la prescripción y/o caducidad de la acción disciplinaria._x000a_- Daño a la imagen reputacional por impunidad disciplinaria._x000a_- Investigación disciplinaria por parte de un ente de control que corresponda por eventual impunidad disciplinaria.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Leve (1)"/>
    <s v="Moderado (3)"/>
    <s v="Moderado (3)"/>
    <s v="Leve (1)"/>
    <s v="Menor (2)"/>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Preventivo Implementación: Manual_x000a_- 2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_x000a_- 3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Preventivo Implementación: Manual_x000a_- 4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_x000a_- 5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_x000a_- 6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_x000a_- 7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_x000a_- 8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_x000a__x000a__x000a__x000a__x000a__x000a__x000a__x000a__x000a__x000a__x000a__x000a_"/>
    <s v="- Documentado_x000a_- Documentado_x000a_- Documentado_x000a_- Documentado_x000a_- Documentado_x000a_- Documentado_x000a_- Documentado_x000a_- Documentado_x000a__x000a__x000a__x000a__x000a__x000a__x000a__x000a__x000a__x000a__x000a__x000a_"/>
    <s v="- Continua_x000a_- Continua_x000a_- Continua_x000a_- Continua_x000a_- Continua_x000a_- Continua_x000a_- Continua_x000a_- Continua_x000a__x000a__x000a__x000a__x000a__x000a__x000a__x000a__x000a__x000a__x000a__x000a_"/>
    <s v="- Con registro_x000a_- Con registro_x000a_- Con registro_x000a_- Con registro_x000a_- Con registro_x000a_- Con registro_x000a_- Con registro_x000a_- Con registro_x000a__x000a__x000a__x000a__x000a__x000a__x000a__x000a__x000a__x000a__x000a__x000a_"/>
    <s v="- Preventivo_x000a_- Detectivo_x000a_- Preventivo_x000a_- Detectivo_x000a_- Preventivo_x000a_- Detectivo_x000a_- Preventivo_x000a_- Detectivo_x000a__x000a__x000a__x000a__x000a__x000a__x000a__x000a__x000a__x000a__x000a__x000a_"/>
    <s v="25%_x000a_15%_x000a_25%_x000a_15%_x000a_25%_x000a_15%_x000a_25%_x000a_15%_x000a__x000a__x000a__x000a__x000a__x000a__x000a__x000a__x000a__x000a__x000a__x000a_"/>
    <s v="- Manual_x000a_- Manual_x000a_- Manual_x000a_- Manual_x000a_- Manual_x000a_- Manual_x000a_- Manual_x000a_- Manual_x000a__x000a__x000a__x000a__x000a__x000a__x000a__x000a__x000a__x000a__x000a__x000a_"/>
    <s v="15%_x000a_15%_x000a_15%_x000a_15%_x000a_15%_x000a_15%_x000a_15%_x000a_15%_x000a__x000a__x000a__x000a__x000a__x000a__x000a__x000a__x000a__x000a__x000a__x000a_"/>
    <s v="40%_x000a_30%_x000a_40%_x000a_30%_x000a_40%_x000a_30%_x000a_40%_x000a_30%_x000a__x000a__x000a__x000a__x000a__x000a__x000a__x000a__x000a__x000a__x000a__x000a_"/>
    <s v="- 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 Tipo: Correctivo Implementación: Manual_x000a_- 2 El mapa de riesgos del proceso de Control Disciplinario indica que el Jefe de la Oficina de Control Disciplinario Interno, Jefe de la Oficina Jurídica y/o Despacho de la Secretaría General, según corresponda, autorizado(a) por el Manual Específico de Funciones y Competencias Laborales, cada vez que se identifique la materialización del riesgo, reasigna el expediente disciplinario a otro profesional de la Oficina de Control Disciplinario Interno, Oficina Jurídica y/o Despacho de la Secretaría General, con el fin de tramitar las actuaciones derivadas de la declaratoria de prescripción y/o caducidad.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6.2233919999999977E-3"/>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Definir e implementar una estrategia de divulgación, en materia preventiva disciplinaria, dirigida a los funcionarios y colaboradores de la Secretaría General._x000a__x000a_- Realizar informes cuatrimestrales sobre acciones preventivas y materialización de riesgos de corrupción, que contengan los riesgos de esta naturaleza susceptibles de materializarse o presentados, así como las denuncias de posibles actos de corrupción recibidas en el periodo."/>
    <s v="- Jefe de la Oficina de Control Disciplinario Interno_x000a__x000a_- Jefe de la Oficina de Control Disciplinario Interno"/>
    <s v="- PA230-028"/>
    <s v="- 554_x000a__x000a_- 555"/>
    <s v="- 13/02/2023_x000a__x000a_- 1/04/2023"/>
    <s v="- 30/11/2023_x000a__x000a_- 31/12/2023"/>
    <s v="- Reportar el presunto hech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l operador disciplinario, y a la Oficina Asesora de Planeación en el informe de monitoreo en caso que tenga fallo._x000a_- Adelantar las actuaciones disciplinarias pertinentes en contra del funcionario que dio lugar a la configuración de la prescripción y/o caducidad._x000a_- Reasignar el expediente disciplinario a otro profesional de la Oficina de Control Disciplinario Interno, Oficina Jurídica o Despacho de la Secretaría General, según corresponda, con el fin de tramitar las actuaciones derivadas de la declaratoria de prescripción y/o caducidad._x000a__x000a__x000a__x000a__x000a__x000a__x000a_- Actualizar el riesgo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s v="- Oficina de Control Disciplinario Interno, Oficina Jurídica y Despacho de la Secretaría General._x000a_- Jefe Oficina de Control Disciplinario Interno._x000a_- Jefe de la Oficina de Control Disciplinario Interno, Jefe de la Oficina Jurídica y/o Despacho de la Secretaría General._x000a__x000a__x000a__x000a__x000a__x000a__x000a_- Oficina de Control Disciplinario Interno, Oficina Jurídica y Despacho de la Secretaría General."/>
    <s v="- Notificación realizada del presunto hech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l operador disciplinario, y reporte de monitoreo a la Oficina Asesora de Planeación en caso que el riesgo tenga fallo definitivo._x000a_- Investigación disciplinaria en contra del funcionario que dio lugar a la configuración de la prescripción y/o caducidad._x000a_- Acta de reparto reasignando el expediente disciplinario a otro profesional, autos y comunicaciones de las actuaciones derivadas de la declaratoria de prescripción y/o caducidad._x000a__x000a__x000a__x000a__x000a__x000a__x000a_- Riesg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ctualizado."/>
    <d v="2018-09-10T00:00:00"/>
    <s v="Identificación del riesgo_x000a_Análisis antes de controles_x000a_Análisis de controles_x000a_Análisis después de controles_x000a_Tratamiento del riesgo"/>
    <s v="Identificación del riesgo "/>
    <d v="2019-05-08T00:00:00"/>
    <s v="Identificación del riesgo_x000a_Análisis antes de controles_x000a_Análisis de controles_x000a_Análisis después de controles_x000a_Tratamiento del riesgo"/>
    <s v="Se cambió el enfoque del riesgo, se encontraba dentro de los riesgos de gestión, ahora está dentro de los riesgos de corrupción del proceso_x000a_Se analizan y se ajustan causas internas y externas de acuerdo a las fortalezas, oportunidades, debilidades y amenazas identificadas por el proceso y de acuerdo al nuevo enfoque del riesgo._x000a_Se analiza y realiza la nueva evaluación de frecuencia e impacto de acuerdo al nuevo enfoque del riesgo y conforme a la nueva herramienta de gestión de riesgos_x000a_Se incluyeron nuevas actividades de control que implican la actualización de los dos procedimientos: Procedimiento Proceso Verbal Disciplinario y Procedimiento Proceso Ordinario Disciplinario, lo cual está contenido en la Acción de mejora No. 4_x000a_Se incluyó plan de contingencia para el riesgo"/>
    <d v="2019-10-25T00:00:00"/>
    <s v="_x000a__x000a_Análisis de controles_x000a__x000a_Tratamiento del riesgo"/>
    <s v="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_x000a_Se ajusta la información relacionada con la acción de mejora No. 4 de acuerdo con lo registrado en el aplicativo del SIG._x000a_Las acciones formuladas para fortalecer los controles se trasladan al campo de acciones por valoración"/>
    <d v="2020-03-05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8-31T00:00:00"/>
    <s v="Identificación del riesgo_x000a__x000a_Análisis de controles_x000a__x000a_"/>
    <s v="Se ajusta la tipología del riesgo pasando de operativo a cumplimiento._x000a_Se suprimen los controles detectivos institucionales, asociados con la realización de auditorías internas de gestión y de calidad, y se incluyen controles propios del proceso."/>
    <d v="2020-12-02T00:00:00"/>
    <s v="_x000a__x000a__x000a__x000a_Tratamiento del riesgo"/>
    <s v="Se define la propuesta de acciones de tratamiento a ejecutar durante la vigencia 2021."/>
    <d v="2021-02-18T00:00:00"/>
    <s v="Identificación del riesgo_x000a__x000a__x000a__x000a_Tratamiento del riesgo"/>
    <s v="Se indica que el riesgo no tiene proyectos de inversión  vigentes asociados_x000a_Se incluye la acción preventiva # 21, según el aplicativo _x000a_"/>
    <d v="2021-04-07T00:00:00"/>
    <s v="_x000a__x000a_Análisis de controles_x000a__x000a_Tratamiento del riesgo"/>
    <s v="Se modificó la totalidad de las actividades de control en cuanto a su diseño, teniendo en cuenta la actualización de los procedimientos Proceso Ordinario Disciplinario 2210113-PR-007 y Proceso Disciplinario Verbal  2210113-PR-008._x000a_Se reprograma la acción de tratamiento de tipo preventiva #21, relacionada con la modificación de los procedimientos Proceso Ordinario Disciplinario 2210113-PR-007 y Proceso Disciplinario Verbal  2210113-PR-008."/>
    <d v="2021-12-02T00:00:00"/>
    <s v="Identificación del riesgo_x000a__x000a_Análisis de controles_x000a_Análisis después de controles_x000a_Tratamiento del riesgo"/>
    <s v="Se actualiza el contexto de la gestión del proceso._x000a_Se ajusta la identificación del riesgo._x000a_Se ajustó la redacción y evaluación de los controles según los criterios definidos._x000a_Se incluyeron los controles correctivos._x000a_Se ajustaron las acciones de contingencia._x000a_Se definieron acciones de tratamiento."/>
    <d v="2022-07-06T00:00:00"/>
    <s v="_x000a__x000a__x000a__x000a_Tratamiento del riesgo"/>
    <s v="Se realiza la reprogramación de la acción 1076 del aplicativo CHIE a través del memorando 3-2022-19012 del 6 de julio de 2022, teniendo en cuenta que para culminar la actualización de los procedimientos que están asociados al Proceso de Control Disciplinario contenida en la Acción 1076 de la Herramienta CHIE, es indispensable contar con la emisión y publicación de los Decretos y Resoluciones que formalizarán la modificación a la estructura organizacional de la Secretaría General, lo cual se encuentra en trámite desde el mes de febrero de 2022 como se explicó en el referido memorando 3-2022-19012 dirigido a la Oficina Asesora de Planeación, en el cual se solicitó la reprogramación de la acción 1076 en la Herramienta CHIE para el día 30 de agosto de 2022, según el análisis de la matriz del Procedimiento de Gestión del Cambio."/>
    <d v="2022-12-02T00:00:00"/>
    <s v="Identificación del riesgo_x000a__x000a_Análisis de controles_x000a__x000a_Tratamiento del riesgo"/>
    <s v="Se actualiza el contexto del proceso._x000a_Se actualiza la actividad clave según la nueva ficha de caracterización del proceso._x000a_Se actualiza las causas internas._x000a_Se incluyen los controles preventivos y detectivos relacionados con los procedimientos aplicación de la etapa de instrucción, aplicación de la etapa de juzgamiento juicio ordinario, aplicación de la etapa de juzgamiento juicio verbal y aplicación segunda instancia._x000a_Se ajustan los controles correctivos, el plan de contingencia, incluyendo a la Oficina Jurídica y al Despacho de la Secretaría General._x000a_Se definen las acciones de tratamiento a 2023 por ser un riesgo de corrupción"/>
    <d v="2023-11-28T00:00:00"/>
    <s v="Establecimiento de controles_x000a_Valoración del riesgo"/>
    <s v="Se retiran los controles asociados al procedimiento Proceso Disciplinario Verbal 2210113-PR-008, ya que fue eliminado._x000a_Se ajusta la probabilidad a 0,622%)."/>
    <n v="0"/>
  </r>
  <r>
    <s v="Evaluación del Sistema de Control Interno"/>
    <s v="Evaluar de manera independiente y objetiva el Sistema de Control Interno de la Secretaría General de la Alcaldía Mayor de Bogotá, mediante la realización de auditorías internas de gestión y de calidad, seguimientos e informes de ley programados en el Plan de Anual de Auditorias, y la atención a organismos de control, con el propósito de contribuir al mejoramiento continuo de la gestión institucional."/>
    <s v="Inicia con la definición del Plan Anual de Auditorias, continúa con la ejecución de las auditorías internas de gestión y de calidad, seguimientos e informes de ley, y la atención a organismos de control, termina con la generación de los informes resultado de las auditorias, seguimiento a la implementación de acciones de mejora y emisión de alertas tempranas para prevenir su incumplimiento (excepto de auditorías de calidad). "/>
    <s v="Jefe Oficina de Control Interno"/>
    <s v="Evaluación"/>
    <s v="Ejecutar las auditorías internas de gestión, seguimientos y realizar informes de ley "/>
    <n v="119"/>
    <s v="EYADP-C008"/>
    <s v="Posibilidad de afectación reputacional por uso indebido de información privilegiada para beneficio propio o de un tercero, debido a debilidades en el proceder ético del auditor"/>
    <x v="0"/>
    <s v="Ejecución y administración de procesos"/>
    <x v="1"/>
    <s v="- Debilidades en el proceder ético del auditor_x000a_- Debilidad de las estrategias de sensibilización y apropiación de las normas, directrices, modelos y sistemas_x000a__x000a__x000a__x000a__x000a__x000a__x000a__x000a_"/>
    <s v="- Constante actualización de directrices Nacionales y Distritales, que puedan afectar o limitar el proceso auditor_x000a__x000a__x000a__x000a__x000a__x000a__x000a__x000a__x000a_"/>
    <s v="- Pérdida de confianza de la labor de la Oficina de Control Interno_x000a_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Moderado (3)"/>
    <s v="Mayor (4)"/>
    <s v="Mayor (4)"/>
    <s v="Insignificante (1)"/>
    <s v="Insignificante (1)"/>
    <s v="Moderado (3)"/>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_x000a__x000a__x000a__x000a__x000a__x000a__x000a__x000a__x000a__x000a__x000a__x000a__x000a__x000a__x000a__x000a__x000a__x000a__x000a_"/>
    <s v="- Documentado_x000a__x000a__x000a__x000a__x000a__x000a__x000a__x000a__x000a__x000a__x000a__x000a__x000a__x000a__x000a__x000a__x000a__x000a__x000a_"/>
    <s v="- Continua_x000a__x000a__x000a__x000a__x000a__x000a__x000a__x000a__x000a__x000a__x000a__x000a__x000a__x000a__x000a__x000a__x000a__x000a__x000a_"/>
    <s v="- Con registro_x000a__x000a__x000a__x000a__x000a__x000a__x000a__x000a__x000a__x000a__x000a__x000a__x000a__x000a__x000a__x000a__x000a__x000a__x000a_"/>
    <s v="- Preventivo_x000a__x000a__x000a__x000a__x000a__x000a__x000a__x000a__x000a__x000a__x000a__x000a__x000a__x000a__x000a__x000a__x000a__x000a__x000a_"/>
    <s v="25%_x000a__x000a__x000a__x000a__x000a__x000a__x000a__x000a__x000a__x000a__x000a__x000a__x000a__x000a__x000a__x000a__x000a__x000a__x000a_"/>
    <s v="- Manual_x000a__x000a__x000a__x000a__x000a__x000a__x000a__x000a__x000a__x000a__x000a__x000a__x000a__x000a__x000a__x000a__x000a__x000a__x000a_"/>
    <s v="15%_x000a__x000a__x000a__x000a__x000a__x000a__x000a__x000a__x000a__x000a__x000a__x000a__x000a__x000a__x000a__x000a__x000a__x000a__x000a_"/>
    <s v="40%_x000a__x000a__x000a__x000a__x000a__x000a__x000a__x000a__x000a__x000a__x000a__x000a__x000a__x000a__x000a__x000a__x000a__x000a__x000a_"/>
    <s v="- 1 El mapa de riesgos del proceso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un (1) taller interno de fortalecimiento de la ética del auditor."/>
    <s v="- Jefe de la Oficina de Control Interno"/>
    <s v="- PA230-008"/>
    <s v="- 527"/>
    <s v="- 1/08/2023"/>
    <s v="- 30/08/2023"/>
    <s v="- Reportar el presunto hecho de Posibilidad de afectación reputacional por uso indebido de información privilegiada para beneficio propio o de un tercero, debido a debilidades en el proceder ético del auditor al operador disciplinario, y a la Oficina Asesora de Planeación en el informe de monitoreo en caso que tenga fallo._x000a_- Retirar al auditor del trabajo que está realizando, si durante esa auditoria se materializa el riesgo_x000a__x000a__x000a__x000a__x000a__x000a__x000a__x000a_- Actualizar el mapa de riesgos Evaluación del Sistema de Control Interno"/>
    <s v="- Jefe Oficina de Control Interno_x000a_- Jefe de la Oficina de Control Interno_x000a__x000a__x000a__x000a__x000a__x000a__x000a__x000a_- Jefe Oficina de Control Interno"/>
    <s v="- Notificación realizada del presunto hecho de Posibilidad de afectación reputacional por uso indebido de información privilegiada para beneficio propio o de un tercero, debido a debilidades en el proceder ético del auditor al operador disciplinario, y reporte de monitoreo a la Oficina Asesora de Planeación en caso que el riesgo tenga fallo definitivo._x000a_- Comunicación de la reasignación_x000a__x000a__x000a__x000a__x000a__x000a__x000a__x000a_- Mapa de riesgo  Evaluación del Sistema de Control Interno, actualizado."/>
    <d v="2019-01-31T00:00:00"/>
    <s v="Identificación del riesgo_x000a_Análisis antes de controles_x000a_Análisis de controles_x000a_Análisis después de controles_x000a_Tratamiento del riesgo"/>
    <s v="Creación del mapa de riesgos.  "/>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califica el impacto según la última encuesta DAFP._x000a_Se ajusta la valoración inherente a Alta en atención a la aplicación de la metodología DAFP en su última versión, y que este riesgo no se ha materializado (probabilidad 1 rara vez, impacto 4 mayor)._x000a_Se modifican las actividades de control y se califican._x000a_Se ajusta la valoración residual a Alta en atención a la calificación de las actividades de control (probabilidad 1 rara vez, impacto 4 mayor)._x000a_Se establecen acciones por valoración y se definen acciones de contingencia."/>
    <d v="2020-03-12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_x000a_"/>
    <d v="2020-09-01T00:00:00"/>
    <s v="Identificación del riesgo_x000a__x000a_Análisis de controles_x000a__x000a_"/>
    <s v="Se ajusta la tipología del riesgo pasando de operativo a cumplimiento._x000a_Se incluye la actividad de control para &quot;&quot;revisar la suscripción y/o renovación del compromiso de ética por parte del auditor"/>
    <d v="2020-12-02T00:00:00"/>
    <s v="_x000a__x000a__x000a__x000a_Tratamiento del riesgo"/>
    <s v="Se define la propuesta de acciones de tratamiento a ejecutar durante la vigencia 2021"/>
    <d v="2021-02-19T00:00:00"/>
    <s v="Identificación del riesgo_x000a__x000a__x000a__x000a_Tratamiento del riesgo"/>
    <s v="Se indica que el riesgo no tiene proyectos de inversión vigentes asociados._x000a_Se incluyen las acciones de tratamiento en el marco de la acción preventiva No 28"/>
    <d v="2021-12-03T00:00:00"/>
    <s v="Identificación del riesgo_x000a__x000a__x000a__x000a_Tratamiento del riesgo"/>
    <s v="Se redefine el riesgo, según la guía del DAFP._x000a_Se define una acción de tratamiento._x000a_Este riesgo absorbe el riesgo de corrupción: &quot;Decisiones ajustadas a intereses propios o de terceros al Omitir la comunicación de hechos irregulares conocidos por la Oficina de Control Interno, para obtener beneficios a los que no haya lugar&quot;"/>
    <d v="2022-12-09T00:00:00"/>
    <s v="Identificación del riesgo_x000a__x000a_Análisis de controles_x000a__x000a_Tratamiento del riesgo"/>
    <s v="Se ajusta la matriz DOFA._x000a_Se asocia el riesgo a la nueva estructura del proceso._x000a_Se ajusta la definición de controles._x000a_Se define la propuesta de acciones de tratamiento 2023."/>
    <s v=""/>
    <s v="_x000a__x000a__x000a__x000a_"/>
    <s v=""/>
    <s v=""/>
    <s v="_x000a__x000a__x000a__x000a_"/>
    <s v=""/>
    <s v=""/>
    <s v="_x000a__x000a__x000a__x000a_"/>
    <s v=""/>
    <s v=""/>
    <s v="_x000a__x000a__x000a__x000a_"/>
    <s v=""/>
    <n v="8"/>
  </r>
  <r>
    <s v="Fortalecimiento de la Gestión Pública"/>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
    <n v="121"/>
    <s v="FI-C017"/>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x v="0"/>
    <s v="Fraude interno"/>
    <x v="2"/>
    <s v="- Presentar una situación de conflicto de intereses y no manifestarla_x000a_- Debilidades en los controles de los procedimientos_x000a_- Sistemas de información susceptibles a manipulación indebida_x000a_- Desconocimiento de la ley mediante interpretaciones subjetivas de las normas vigentes para evitar o postergar su aplicación_x000a__x000a__x000a__x000a__x000a__x000a_"/>
    <s v="- Presiones ejercidas por terceros y o ofrecimientos de prebendas, gratificaciones o dadivas._x000a_- Presiones o motivaciones individuales, sociales o colectivas, que inciten a la realizar conductas contrarias al deber ser._x000a__x000a__x000a__x000a__x000a__x000a__x000a__x000a_"/>
    <s v="- Perdida de confianza, credibilidad y transparencia frente al manejo de la documentación patrimonial del Distrito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 Posibles investigaciones y sanciones de entes de control o entes reguladores_x0009__x0009__x0009__x0009__x0009__x0009__x0009__x0009__x0009__x0009__x0009__x0009__x0009__x000a_- Detrimento, pérdida, uso indebido, perjuicio o deterioro de documentos de valor patrimonial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 No aplica_x000a__x000a__x000a__x000a_"/>
    <s v="Muy baja (1)"/>
    <n v="0.2"/>
    <s v="Leve (1)"/>
    <s v="Menor (2)"/>
    <s v="Moderado (3)"/>
    <s v="Moderado (3)"/>
    <s v="Mayor (4)"/>
    <s v="Menor (2)"/>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_x0009__x0009__x0009__x0009__x0009__x0009__x0009__x0009__x0009__x0009__x0009__x0009__x0009__x0009__x0009__x0009__x0009__x0009_"/>
    <s v="- 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_x000a_- 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_x000a_- 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_x0009__x0009__x0009_.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_x000a_- 4 El procedimiento de Gestión de las solicitudes internas de documentos históricos 4213200-PR-375_x0009__x0009__x0009_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_x000a_- 5 El procedimiento de Consulta de los Fondos Documentales Custodiados por el Archivo de Bogotá 2215100-PR-082_x0009__x0009__x0009_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_x000a_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_x000a_- 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Preventivo_x000a_- Preventivo_x000a_- Detectivo_x000a_- Detectivo_x000a__x000a__x000a__x000a__x000a__x000a__x000a__x000a__x000a__x000a__x000a__x000a__x000a__x000a_"/>
    <s v="25%_x000a_25%_x000a_25%_x000a_25%_x000a_1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40%_x000a_40%_x000a_30%_x000a_30%_x000a__x000a__x000a__x000a__x000a__x000a__x000a__x000a__x000a__x000a__x000a__x000a__x000a__x000a_"/>
    <s v="- 1 El mapa de riesgos del proceso Fortalecimiento de la Gestión Pública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_x000a_- 2 El mapa de riesgos del proceso Fortalecimiento de la Gestión Pública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2700799999999998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Actualizar el procedimiento Consulta de los Fondos Documentales Custodiados por el Archivo de Bogotá 2215100-PR-082 fortaleciendo las actividades para mitigar el riesgo._x000a__x000a_- Actualizar el procedimiento Gestión de las solicitudes internas de documentos históricos 4213200-PR-375 fortaleciendo las actividades para mitigar el riesgo."/>
    <s v="- Subdirector de Gestión de Patrimonio Documental del Distrito_x000a__x000a_- Subdirector de Gestión de Patrimonio Documental del Distrito"/>
    <s v="- PA230-007"/>
    <s v="- 525_x000a__x000a_- 526"/>
    <s v="- 1/02/2023_x000a__x000a_- 1/02/2023"/>
    <s v="- 31/12/2023_x000a__x000a_- 30/11/2023"/>
    <s v="-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_x000a_-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 Retirar de las bases de datos de la documentación disponible de valor patrimonial del Archivo de Bogotá el (los) documento(s) en los que se generó la materialización del riesgo_x000a_-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 Actualizar el mapa de riesgos Fortalecimiento de la Gestión Pública"/>
    <s v="- Subsecretario(a) Distrital de Fortalecimiento Institucional_x000a_- Subdirector(a) de Gestión de Patrimonio Documental del Distrito_x000a_- Profesional universitario de la Subdirección de Gestión de Patrimonio Documental del Distrito_x0009__x0009__x0009__x0009__x0009__x0009__x0009__x0009__x000a_- Director(a) Distrital de Archivo de Bogotá_x000a__x000a__x000a__x000a__x000a__x000a_- Subsecretario(a) Distrital de Fortalecimiento Institucional"/>
    <s v="-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_x000a_- Memorando de comunicación de la materialización del riesgo_x000a_- Bases de datos de la documentación disponible de valor patrimonial del Archivo de Bogotá_x000a_- Soportes de la aplicación de las medidas determinadas por la Oficina de Control Interno Disciplinario y/o ente de control._x000a__x000a__x000a__x000a__x000a__x000a_- Mapa de riesgo  Fortalecimiento de la Gestión Pública, actualizado."/>
    <d v="2019-01-31T00:00:00"/>
    <s v="Identificación del riesgo_x000a_Análisis antes de controles_x000a_Análisis de controles_x000a_Análisis después de controles_x000a_"/>
    <s v="Creación del Riesgo"/>
    <d v="2019-05-09T00:00:00"/>
    <s v="_x000a_Análisis antes de controles_x000a_Análisis de controles_x000a_Análisis después de controles_x000a_Tratamiento del riesgo"/>
    <s v="Se ajusto el nombre del riesgo_x000a_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
    <d v="2020-03-26T00:00:00"/>
    <s v="Identificación del riesgo_x000a_Análisis antes de controles_x000a_Análisis de controles_x000a_Análisis después de controles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_x000a_4.El proyecto de inversión posiblemente afectado por la materialización del riesgo, es el proyecto 1125 fortalecimiento y modernización de la gestión pública distrital._x000a_5. Se diligencia la columna de perspectivas en la identificación de efectos y se incluyen._x000a_6. Se modifica el análisis de controles._x000a_7. Se realiza la calificación del riesgo por perspectivas de Impacto._x000a_8. Se modifica la explicación de la valoración del riesgo obtenido antes de controles._x000a_9. Conforme a la actualización de los procedimientos realizados en la vigencia 2019, se mantienen los controles preventivos y detectivos, y se incluyen un (1) control detectivo y uno (1) preventivo._x000a_10. Se modifica la explicación de la valoración del riesgo obtenido después de controles._x000a_11. Se incluyen en el SIG nuevas acciones preventivas y detectivas para el año 2020._x000a_12. Se ajusta el plan contingente."/>
    <d v="2020-12-04T00:00:00"/>
    <s v="_x000a__x000a__x000a__x000a_Tratamiento del riesgo"/>
    <s v="1.Se incluyen en el SIG nuevas acciones preventivas y detec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
    <d v="2021-09-09T00:00:00"/>
    <s v="_x000a__x000a__x000a__x000a_Tratamiento del riesgo"/>
    <s v="Se modifica la fecha de finalización de las acciones preventivas número 6 y 23, conforme a las fechas de finalización reprogramadas en el aplicativo SIG "/>
    <d v="2021-12-16T00:00:00"/>
    <s v="Identificación del riesgo_x000a_Análisis antes de controles_x000a_Análisis de controles_x000a_Análisis después de controles_x000a_Tratamiento del riesgo"/>
    <s v="Se actualizó el contexto de la gestión del proceso._x000a_Se ajustó la identificación del riesgo._x000a_Se ajustó la redacción y evaluación de los controles según los criterios definidos._x000a_Se incluyeron los controles correctivos._x000a_Se ajustaron las acciones de contingencia._x000a_Se definieron acciones de tratamiento."/>
    <d v="2022-09-30T00:00:00"/>
    <s v="_x000a__x000a_Análisis de controles_x000a__x000a_"/>
    <s v="_x000a_Se modificaron controles preventivos en su redacción, de acuerdo con la actualización  del  procedimiento Ingreso de Transferencias Secundarias al Archivo General de Bogotá D.C. 2215300-PR-282"/>
    <d v="2022-12-02T00:00:00"/>
    <s v="Identificación del riesgo_x000a__x000a__x000a__x000a_Tratamiento del riesgo"/>
    <s v="&quot;Se asocia el riesgo al nuevo Mapa de procesos de la Secretaría General. _x000a_Se plantean acciones de tratamiento para el fortalecimiento del riesgo.&quot;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d v="2022-12-02T00:00:00"/>
    <s v="Identificación del riesgo_x000a__x000a__x000a__x000a_Tratamiento del riesgo"/>
    <s v="Se asocia el riesgo al nuevo Mapa de procesos de la Secretaría General. _x000a_Se plantean acciones de tratamiento para el fortalecimiento del riesgo."/>
    <s v=""/>
    <s v="_x000a__x000a__x000a__x000a_"/>
    <s v=""/>
    <n v="2"/>
  </r>
  <r>
    <s v="Fortalecimiento de la Gestión Pública"/>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n v="122"/>
    <s v="EYADP-C009"/>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x v="0"/>
    <s v="Fraude interno"/>
    <x v="2"/>
    <s v="- Uso indebido del poder para la emisión de conceptos técnicos favorables._x000a_- Conflicto de intereses._x000a_- No hay distribución equitativa y objetiva de responsabilidades y tareas._x000a__x000a__x000a__x000a__x000a__x000a__x000a_"/>
    <s v="- Presiones ejercidas por terceros y o ofrecimientos de prebendas, gratificaciones o dadivas._x000a_- Presiones o motivaciones individuales, sociales o colectivas, que inciten a la realizar conductas contrarias al deber ser._x000a_- No hay conciencia en las entidades del distrito del verdadero impacto de la gestión documental._x000a__x000a__x000a__x000a__x000a__x000a__x000a_"/>
    <s v="- Pérdida de credibilidad del ente rector en materia archivística._x000a_- Daño a la imagen reputacional de la entidad por incumplimiento en la emisión de conceptos técnicos de contratación._x000a_- Sanciones disciplinarias, fiscales y penales.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 No aplica_x000a__x000a__x000a__x000a_"/>
    <s v="Muy baja (1)"/>
    <n v="0.2"/>
    <s v="Leve (1)"/>
    <s v="Menor (2)"/>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_x000a_- 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_x000a_- 3 El procedimiento de Revisión y evaluación de las Tablas de Retención Documental –TRD y Tablas de Valoración Documental –TVD, para su convalidación por parte del Consejo Distrital de Archivos 2215100-PR-293 indica que el Subdirector del Sistema Distrital de Archivos_x0009__x0009__x0009_, autorizado(a) por el Director Distrital de Archivo de Bogotá_x0009__x0009__x0009__x0009__x0009_, cada vez que se realice un concepto técnico de revisión y evaluación de TRD o TVD  Revisa la coherencia técnica y normativa de los tres (3) componentes (jurídico, histórico y archivístico) que contempla el concepto técnico correspondiente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_x000a_- 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Preventivo_x000a_- Detectivo_x000a__x000a__x000a__x000a__x000a__x000a__x000a__x000a__x000a__x000a__x000a__x000a__x000a__x000a__x000a__x000a_"/>
    <s v="25%_x000a_1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40%_x000a_30%_x000a__x000a__x000a__x000a__x000a__x000a__x000a__x000a__x000a__x000a__x000a__x000a__x000a__x000a__x000a__x000a_"/>
    <s v="- 1 El mapa de riesgos del proceso Fortalecimiento de la Gestión Pública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_x000a_- 2 El mapa de riesgos del proceso Fortalecimiento de la Gestión Pública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_x000a_- 3 El mapa de riesgos del proceso Fortalecimiento de la Gestión Pública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_x000a_- 4 El mapa de riesgos del proceso Fortalecimiento de la Gestión Pública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_x000a_- 5 El mapa de riesgos del proceso Fortalecimiento de la Gestión Pública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_x0009__x0009__x0009__x0009__x0009__x0009__x0009__x0009_._x000a_- 6 El mapa de riesgos del proceso Fortalecimiento de la Gestión Pública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_x000a__x000a__x000a__x000a_"/>
    <s v="- Documentado_x000a_- Documentado_x000a_- Documentado_x000a_- Documentado_x000a_- Documentado_x000a_- Documentado_x000a__x000a__x000a__x000a_"/>
    <s v="- Continua_x000a_- Continua_x000a_- Continua_x000a_- Continua_x000a_- Continua_x000a_- Continua_x000a__x000a__x000a__x000a_"/>
    <s v="- Con registro_x000a_- Con registro_x000a_- Con registro_x000a_- Con registro_x000a_- Con registro_x000a_- Con registro_x000a__x000a__x000a__x000a_"/>
    <s v="- Correctivo_x000a_- Correctivo_x000a_- Correctivo_x000a_- Correctivo_x000a_- Correctivo_x000a_- Correctivo_x000a__x000a__x000a__x000a_"/>
    <s v="10%_x000a_10%_x000a_10%_x000a_10%_x000a_10%_x000a_10%_x000a__x000a__x000a__x000a_"/>
    <s v="- Manual_x000a_- Manual_x000a_- Manual_x000a_- Manual_x000a_- Manual_x000a_- Manual_x000a__x000a__x000a__x000a_"/>
    <s v="15%_x000a_15%_x000a_15%_x000a_15%_x000a_15%_x000a_15%_x000a__x000a__x000a__x000a_"/>
    <s v="25%_x000a_25%_x000a_25%_x000a_25%_x000a_25%_x000a_25%_x000a__x000a__x000a__x000a_"/>
    <s v="Muy baja (1)"/>
    <n v="3.5279999999999992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
    <s v="Reducir"/>
    <s v="- Actualizar el procedimiento Revisión y evaluación de las Tablas de Retención Documental –TRD y Tablas de Valoración Documental –TVD, para su convalidación por parte del Consejo Distrital de Archivos 2215100-PR-293  fortaleciendo las actividades para mitigar el riesgo."/>
    <s v="- Subdirección del Sistema Distrital de Archivos"/>
    <s v="- PA230-011"/>
    <s v="- 531"/>
    <s v="- 1/02/2023"/>
    <s v="- 31/12/2023"/>
    <s v="-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a la Oficina Asesora de Planeación en el informe de monitoreo en caso que tenga fallo._x000a_- Asignar un responsable diferente para realizar la revisión y evaluación de la Tabla de Retención Documental o Tabla de Valoración Documental asociada a la materialización del riesgo_x000a_- Realizar nuevamente la revisión y evaluación de la Tabla de Retención Documental o Tabla de Valoración Documental asociada a la materialización del riesgo y emitir el nuevo concepto técnico de TRD y TVD_x000a_-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_x000a_- Informar la situación de materialización del riesgo relacionada con concepto técnico de TRD y TVD al Consejo Distrital de Archivo  de Bogotá_x000a_- Realizar mesa técnica de trabajo para la revisión del concepto técnico de procesos de  contratación relacionado con la materialización del riesgo_x000a_- Realizar un alcance con un nuevo concepto técnico de procesos de contratación relacionado con la materialización del riesgo_x000a__x000a__x000a_- Actualizar el mapa de riesgos Fortalecimiento de la Gestión Pública"/>
    <s v="- Subsecretario(a) Distrital de Fortalecimiento Institucional_x000a_- Director(a) Distrital de Archivo de Bogotá_x000a_- Profesional(es) Universitario(s)_x000a_- Director(a) Distrital de Archivo de Bogotá_x000a_- Director(a) Distrital de Archivo de Bogotá_x000a_- Subdirector del Sistema Distrital de Archivos_x000a_- Director(a) Distrital de Archivo de Bogotá_x000a__x000a__x000a_- Subsecretario(a) Distrital de Fortalecimiento Institucional"/>
    <s v="-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reporte de monitoreo a la Oficina Asesora de Planeación en caso que el riesgo tenga fallo definitivo._x000a_- Correo electrónico de asignación de nuevo  responsable para realizar la revisión y evaluación de la Tabla de Retención Documental o Tabla de Valoración Documental asociada a la materialización del riesgo_x000a_- Concepto Técnico de Evaluación de Tabla de Valoración Documental o Concepto Técnico Evaluación de Tabla de Retención Documental ajustado._x000a_- Oficio o memorando de envío del concepto técnico de evaluación de la TRD o TVD, ajustado_x000a_- Acta de sesión del Consejo Distrital de Archivo  de Bogotá_x000a_- Evidencia de reunión 2213100-FT-449 de mesa técnica_x000a_- Concepto técnico de alcance de procesos de contratación_x000a__x000a__x000a_- Mapa de riesgo  Fortalecimiento de la Gestión Pública, actualizado."/>
    <d v="2019-01-31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ajustó el nombre del riesgo_x000a_Se realizó la valoración antes y después de controles frente a frecuencia e impacto._x000a_Se incluyen controles detectivos frente al riesgo._x000a_Se propuso un plan de contingencia frente a la materialización del riesgo."/>
    <d v="2020-03-26T00:00:00"/>
    <s v="Identificación del riesgo_x000a__x000a__x000a_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d v="2020-12-04T00:00:00"/>
    <s v="_x000a__x000a__x000a__x000a_Tratamiento del riesgo"/>
    <s v="Se incluyen en el SIG nuevas acciones preven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_x000a_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
    <d v="2021-09-09T00:00:00"/>
    <s v="_x000a__x000a__x000a__x000a_Tratamiento del riesgo"/>
    <s v="Se modifica la fecha de finalización de la acción preventiva número 12, conforme a la fecha de finalización reprogramada en el aplicativo SIG"/>
    <d v="2021-12-16T00:00:00"/>
    <s v="Identificación del riesgo_x000a_Análisis antes de controles_x000a_Análisis de controles_x000a_Análisis después de controles_x000a_Tratamiento del riesgo"/>
    <s v="Se actualiza el contexto de la gestión del proceso. _x000a_Se ajusta la identificación del riesgo, delimitando el alcance frente a los conceptos técnicos solo para los conceptos de contratación; especificando los conceptos de revisión y evaluación de TRD y TVD y se eliminan del alcance lo correspondiente a informes, teniendo en cuanta que no aplican para el riesgo.  _x000a_Se ajustó la redacción y evaluación de los controles según los criterios definidos. _x000a_Se incluyeron los controles correctivos. _x000a_Se ajustaron las acciones de contingencia. _x000a_Se definieron acciones de tratamiento."/>
    <d v="2022-02-07T00:00:00"/>
    <s v="_x000a__x000a__x000a__x000a_Tratamiento del riesgo"/>
    <s v="Se modifica la acción de tratamiento del riesgo, teniendo en cuenta que la circular de vistos buenos a procesos de contratación en gestión documental y archivos es un producto directamente  relacionado con el punto de control correspondiente al que está asociado. La acción inicial &quot;Desarrollar dentro del nuevo modelo de asistencia técnica líneas argumentativas y acuerdos de servicios en materia contractual relacionadas con actividades de gestión documental, donde se emitirán las especificaciones técnicas a tener en cuenta por las entidades y por los equipos interdisciplinarios de la DDAB&quot; se elimina, ya que es una acción que contempla varias líneas argumentativas con un alcance mayor a los controles definidos para el riesgo de corrupción."/>
    <d v="2022-06-09T00:00:00"/>
    <s v="_x000a__x000a__x000a__x000a_Tratamiento del riesgo"/>
    <s v="Se modifica la acción de tratamiento del riesgo, teniendo en cuenta que se va a realizar actualización del articulo 24 del Decreto 514 de 2006, por lo cual no se podría generar una circular con el articulo vigente y al tener un control de legalidad, en  los tiempos estipulados no se daría cumplimiento a la acción. "/>
    <d v="2022-12-02T00:00:00"/>
    <s v="Identificación del riesgo_x000a__x000a__x000a__x000a_Tratamiento del riesgo"/>
    <s v="&quot;Se asocia el riesgo al nuevo Mapa de procesos de la Secretaría General. _x000a_Se plantean acciones de tratamiento para el fortalecimiento del riesgo.&quot;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
    <s v="_x000a__x000a__x000a__x000a_"/>
    <s v=""/>
    <s v=""/>
    <s v="_x000a__x000a__x000a__x000a_"/>
    <s v=""/>
    <n v="4"/>
  </r>
  <r>
    <s v="Gestión de Contratación"/>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para e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Gestionar los Procesos Contractuales_x000a_Fase (propósito): Incrementar la capacidad institucional para atender con eficiencia los retos de su misionalidad en el Distrito."/>
    <n v="134"/>
    <s v="FI-C018"/>
    <s v="Posibilidad de afectación reputacional por pérdida de la confianza ciudadana en la gestión contractual de la Entidad, debido a decisiones ajustadas a intereses propios o de terceros durante la etapa precontractual con el fin de celebrar un contrato"/>
    <x v="0"/>
    <s v="Fraude interno"/>
    <x v="3"/>
    <s v="- Debilidad de las estrategias de sensibilización y apropiación de las normas, directrices, modelos y sistemas_x000a_- Alta rotación de personal generando retrasos en la curva de aprendizaje._x000a_- Falta de pericia  técnica, financiera y jurídica en la estructuración de los documentos y estudios previos por parte de las áreas técnicas._x000a_- Falta de aplicación de guías, manuales y procedimientos por parte de las áreas técnicas enfocados a la estructuración y/o revisión de documentos en la etapa precontractual, contractual y postcontractual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deficiencias en las estimación del costo total del proceso contractual.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 7873 Fortalecimiento de la capacidad institucional de la Secretaría General_x000a__x000a__x000a__x000a_"/>
    <s v="Muy baja (1)"/>
    <n v="0.2"/>
    <s v="Catastrófico (5)"/>
    <s v="Mayor (4)"/>
    <s v="Mayor (4)"/>
    <s v="Moderado (3)"/>
    <s v="Leve (1)"/>
    <s v="Catastrófico (5)"/>
    <s v="Catastrófico (5)"/>
    <n v="1"/>
    <s v="Extremo"/>
    <s v="Se determina la probabilidad (1Muy baja)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
    <s v="- 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_x0009_ _x0009_.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_x000a_- 2 Los procedimientos 4231000-PR-284 &quot;Mínima cuantía&quot;, 4231000-PR-339 &quot;Selección Pública de Oferentes&quot;, 4231000-PR-338 &quot;Agregación de Demanda&quot; y 4231000-PR-156 &quot;Contratación Directa&quot;  indica que el Comité de Contratación, autorizado(a) por la(el) Secretaria(o) General, cada vez que se  adelante un proceso de contratación e cualquier modalidad de selección, conforme a la Resolución 204 de 2020 &quot; Por medio de la cual se delega la ordenación del gasto y competencias propia de la actividad contractual, así como el ejercicio de otras funciones&quot;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_x000a_- 3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_x0009_ _x0009_.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_x000a_- 2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04E-2"/>
    <s v="Catastrófico (5)"/>
    <n v="1"/>
    <s v="Extremo"/>
    <s v="Se determina la probabilidad (1 muy baja) ya que la ejecución de los controles han evitado la materialización del riesgo. El impacto se mantiene en (5 catastrófico) ya que los riesgos de corrupción no se desplazan en la escala de impacto.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
    <s v="Reducir"/>
    <s v="- Desarrollar dos (2) jornadas de socializaciones y/o talleres con los enlaces contractuales de cada dependencia sobre la estructuración de estudios y documentos previos así como lo referido al análisis del sector y estudios de mercado en el proceso de contratación."/>
    <s v="- Director de Contratación"/>
    <s v="- PA230-017"/>
    <s v="- 537"/>
    <s v="- 1/02/2023"/>
    <s v="- 31/05/2023"/>
    <s v="-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_x000a_- Asignar nuevos profesionales para  reevaluar el proceso de selección técnica, jurídica y financieramente, con el fin que adelanten un análisis a fin de tomar decisiones respecto a adelantar o no, un nuevo proceso de contratación._x000a_- Tomar las medidas jurídicas y/o administrativas que permitan el restablecimiento de la situación generada por la materialización del riesgo._x000a__x000a__x000a__x000a__x000a__x000a__x000a_- Actualizar el mapa de riesgos Gestión de Contratación"/>
    <s v="- Director(a) de Contratación_x000a_- Director(a) de Contratación_x000a_- Director(a) de Contratación_x000a__x000a__x000a__x000a__x000a__x000a__x000a_- Director(a) de Contratación"/>
    <s v="-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_x000a_- Informe de análisis técnico, jurídico y financiero del proceso de selección en donde se materializó el riesgo, que soporta las decisiones de adelantar o no  un nuevo proceso de contratación._x000a_- Documento de medida jurídicas y/o administrativas que permitan el restablecimiento de la situación generada por la materialización del riesgo._x000a__x000a__x000a__x000a__x000a__x000a__x000a_- Mapa de riesgo  Gestión de Contratación,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19-10-17T00:00:00"/>
    <s v="_x000a__x000a__x000a__x000a_Tratamiento del riesgo"/>
    <s v="Se actualiza la fecha de terminación del plan de mejoramiento (AP 18), teniendo en cuenta las fechas establecidas en el aplicativo SIG."/>
    <d v="2020-03-27T00:00:00"/>
    <s v="Identificación del riesgo_x000a__x000a_Análisis de controles_x000a__x000a_Tratamiento del riesgo"/>
    <s v="Se dio precisión sobre la actividad clave en la identificación del riesgo_x000a_Se identificó el proyecto de inversión posiblemente afectado con la posible materialización del riesgo_x000a_Se ajusto la calificación del diseño de control_x000a_Se incluyen perspectivas para los efectos(consecuencias) identificados_x000a_Se realiza la calificación del impacto del riesgo mediante al botón &quot;perspectivas de impacto&quot;._x000a_Se ajusta la penalización para los controles que requieren fortalecerse según el atributo de responsabilidad, ya que se incorporarán en los procedimientos que lo requieren._x000a_Se sustraen las acciones ejecutadas a 2019._x000a_Se identifica la necesidad de reducir el riesgo, por tanto se identifica y se formula el plan de tratamiento, consistente en dos acciones preventivas"/>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09-10T00:00:00"/>
    <s v="_x000a__x000a_Análisis de controles_x000a__x000a_"/>
    <s v="Se incluyó en la evidencia del control la &quot;Hoja de verificación y control de documentos para procesos de selección de oferentes 4231000-FT-959&quot; estipulada en los procedimientos de  4231000-PR-284 &quot;Mínima cuantía&quot; y 4231000-PR-339 &quot;Selección Pública de Oferentes&quot;"/>
    <d v="2020-12-04T00:00:00"/>
    <s v="_x000a_Análisis antes de controles_x000a_Análisis de controles_x000a__x000a_Tratamiento del riesgo"/>
    <s v="Se adelantó el análisis de los controles, pasando de &quot;MODERADO&quot; a fuerte, teniendo en cuenta que en 2020 se encontraba un control débil al no estar documentado en el procedimiento. Nos obstante se actualizó el procedimiento y a la fecha se encuentra documentado, por lo que pasa a  ser &quot;FUERTE&quot;_x000a_Se actualizan las actividades de tratamiento de los riesgos para 2021"/>
    <d v="2021-02-22T00:00:00"/>
    <s v="Identificación del riesgo_x000a__x000a_Análisis de controles_x000a__x000a_Tratamiento del riesgo"/>
    <s v="Se modificó la asociación del riesgo al proyecto de inversión específico, que se puede afectar posiblemente, en caso de materializarse el riesgo. _x000a_Se retiraron los controles detectivos de la auditoría de gestión y de calidad del riesgo en los controles detectivos_x000a_Se realizó reprogramación de las fechas de inicio de las acciones de tratamiento definidas para la vigencia 2021_x000a_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_x000a_"/>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frecuencia._x000a_Se ajustó la calificación del impacto._x000a_Se ajustó la redacción y evaluación de los controles según los criterios definidos._x000a_Se incluyeron los controles correctivos_x000a_Se ajustaron las acciones de contingencia._x000a_Se definieron acciones de tratamiento."/>
    <d v="2022-08-24T00:00:00"/>
    <s v="_x000a__x000a__x000a__x000a_Tratamiento del riesgo"/>
    <s v="Se realiza reprogramación del cumplimiento de la acción 2 &quot;(AP# 114 Aplicativo CHIE) Adelantar la actualización de la 4231000-GS-081-Guía para la estructuración de estudios previos&quot; la cual queda para cumplimiento el 31/08/2022."/>
    <d v="2022-12-02T00:00:00"/>
    <s v="Identificación del riesgo_x000a__x000a__x000a__x000a_Tratamiento del riesgo"/>
    <s v="Se ajustó la actividad clave del riesgo de conformidad con la caracterización del proceso &quot;Gestión de contratación&quot;. _x000a_Se incluyó una acción de tratamiento del riesgo  para la vigencia  2023"/>
    <d v="2023-05-15T00:00:00"/>
    <s v="Identificación del riesgo"/>
    <s v="Se modificó en la ficha del riesgo, el nombre de la fase (propósito) del proyecto de inversión 7873, a la cual está asociado el riesgo."/>
    <n v="0"/>
  </r>
  <r>
    <s v="Gestión de Contratación"/>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para e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Desarrollar las actividades de Interventoría y/o supervisión"/>
    <n v="135"/>
    <s v="FI-C019"/>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x v="0"/>
    <s v="Fraude interno"/>
    <x v="3"/>
    <s v="- Debilidad de las estrategias de sensibilización y apropiación de las normas, directrices, modelos y sistemas_x000a_- Alta rotación de personal generando retrasos en la curva de aprendizaje._x000a_- Debilidades en la adopción de los lineamientos y procedimientos existentes que en materia de supervisión se han dado._x000a_- Falta de conocimiento en el manejo de las herramientas contractuales existentes para adelantar los procesos y hacer seguimiento a los contratos que celebre la entidad.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la utilización de recursos financieros para pagar servicios o productos que no cumplen con los requisitos técnicos solicitados en el marco de la ejecución del contrato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Catastrófico (5)"/>
    <s v="Mayor (4)"/>
    <s v="Mayor (4)"/>
    <s v="Moderado (3)"/>
    <s v="Leve (1)"/>
    <s v="Catastrófico (5)"/>
    <s v="Catastrófico (5)"/>
    <n v="1"/>
    <s v="Extremo"/>
    <s v="Se determina la probabilidad (1 muy baja)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
    <s v="- 1 El procedimiento 4231000-PR-195 &quot;Interventoría y/o supervisión&quot;, en el Manual de Contratación ,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_x000a_- 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4231000-FT-422), b) certificados de cumplimiento (42310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4231000-FT-422) y soportes del mismo, certificado de cumplimiento (4231000-FT- 431)(si a ello hubiere lugar) publicados en el SECOP. En caso de evidenciar, observaciones, desviaciones o diferencias, se registra en la base de datos del estado de las liquidaciones de contratos o convenios y proyecta el memorando para devolver al supervisor o interventor solicitando las correcciones, ajustes y aclaraciones que correspondan y/o requerirá la documentación adicional o faltante así como la refrendación de la validación del acta por parte de la Subdirección Financiera. De lo contrario, se procede a liquidar el contrato o convenio por medio de acta de liquidación del contrato de código (4231000- FT-242) o acta de terminación anticipada por mutuo acuerdo y de liquidación del contrato (4231000-FT-241) respectivamente) y realiza el cargue de la misma y del informe parcial/final de supervisión contrato y/o convenio (4231000-FT-964 en el SECOP."/>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2 El mapa de riesgos del proceso Gestión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Catastrófico (5)"/>
    <n v="1"/>
    <s v="Extremo"/>
    <s v="La probabilidad (1 muy baja) se mantiene ya que las actividades de control preventivas y detec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
    <s v="Reducir"/>
    <s v="- Desarrollar dos (2) jornadas de socialización y/o talleres con los enlaces contractuales de cada dependencia acerca del cumplimiento a lo establecido en el Manual de Supervisión y el manejo de la plataforma SECOP 2 para la publicación de la información de ejecución contractual."/>
    <s v="-Director de Contratación"/>
    <s v="- PA230-018"/>
    <s v="- 538"/>
    <s v="- 1/03/2023"/>
    <s v="- 30/06/2023"/>
    <s v="-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a la Oficina Asesora de Planeación en el informe de monitoreo en caso que tenga fallo._x000a_-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Informar a la ordenación del gasto sobre la necesidad de cambiar la supervisión del contrato o convenio sujeto de la materialización del riesgo_x000a__x000a__x000a__x000a__x000a__x000a__x000a_- Actualizar el mapa de riesgos Gestión de Contratación"/>
    <s v="- Director(a) de Contratación_x000a_- Director(a) de Contratación_x000a_- Director(a) de Contratación_x000a__x000a__x000a__x000a__x000a__x000a__x000a_- Director(a) de Contratación"/>
    <s v="-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reporte de monitoreo a la Oficina Asesora de Planeación en caso que el riesgo tenga fallo definitivo._x000a_- Solicitud de aplicación del proceso administrativo sancionatorio al supervisor del contrato para restablecer el cumplimiento de las obligaciones del prestador del servicio o proveedor._x000a_- Comunicación dirigida a la ordenación del gasto informando sobre la necesidad de cambiar la supervisión del contrato o convenio sujeto de la materialización del riesgo_x000a__x000a__x000a__x000a__x000a__x000a__x000a_- Mapa de riesgo  Gestión de Contratación,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20-03-27T00:00:00"/>
    <s v="Identificación del riesgo_x000a__x000a_Análisis de controles_x000a__x000a_Tratamiento del riesgo"/>
    <s v="Se ajustó la actividad clave según lo descrito en el proceso._x000a_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Se ajustó la redacción de la actividad del control frente a la probabilidad, en el sentido que se visibilizó el Manual de Contratación de la Entidad_x000a_Se sustraen las acciones ejecutadas a 2019._x000a_Se identifica la necesidad de reducir el riesgo, por tanto se identifica y se formula el plan de tratamiento, consistente en una acción preventiva"/>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12-04T00:00:00"/>
    <s v="_x000a__x000a__x000a__x000a_Tratamiento del riesgo"/>
    <s v="Se actualizaron las acciones para el tratamiento de los riesgos a nivel preventivo."/>
    <d v="2021-02-22T00:00:00"/>
    <s v="Identificación del riesgo_x000a_Análisis antes de controles_x000a_Análisis de controles_x000a_Análisis después de controles_x000a_Tratamiento del riesgo"/>
    <s v="Se modificó la asociación del riesgo al proyecto de inversión específico, que se puede afectar posiblemente, en caso de materializarse el riesgo. _x000a_Se incluyó una evidencia en el control detectivo del riesgo la cual se encuentra documentada en el procedimiento 42321000-PR-022 Liquidación de contrato/convenio._x000a_Se retiraron los controles detectivos de la auditoría de gestión y de calidad del riesgo en los controles detectivos_x000a__x000a_"/>
    <d v="2021-02-22T00:00:00"/>
    <s v="Identificación del riesgo_x000a__x000a__x000a__x000a_"/>
    <s v="_x000a_Teniendo en cuenta el perfil del proyecto de inversión  7873, se elimina la asociación del mismo en la fila 60, ya que las actividades de control del riesgo  no  guardan  relación con las medidas de mitigación de los  riesgos del proyecto de inversión. "/>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frecuencia._x000a_Se ajustó la calificación del impacto._x000a_Se ajustó la redacción y evaluación de los controles según los criterios definidos._x000a_Se incluyeron los controles correctivos_x000a_Se ajustaron las acciones de contingencia._x000a_Se definieron acciones de tratamiento."/>
    <d v="2022-12-02T00:00:00"/>
    <s v="Identificación del riesgo_x000a__x000a__x000a__x000a_Tratamiento del riesgo"/>
    <s v="Se ajustó la actividad clave del riesgo de conformidad con la caracterización del proceso &quot;Gestión de contratación&quot;. _x000a_Se incluyó una acción de tratamiento del riesgo  para la vigencia  2023"/>
    <d v="2023-04-21T00:00:00"/>
    <s v="Establecimiento de controles"/>
    <s v="Se actualizó el control asociado al procedimiento 42321000-PR-022 &quot;Liquidación de contrato/convenio&quot;"/>
    <s v=""/>
    <s v="_x000a__x000a__x000a__x000a_"/>
    <s v=""/>
    <s v=""/>
    <s v="_x000a__x000a__x000a__x000a_"/>
    <s v=""/>
    <n v="4"/>
  </r>
  <r>
    <s v="Gestión de Recursos Físicos"/>
    <s v="Administrar los bienes adquiridos mediante su recepción, asignación, mantenimiento, control y baja de los mismos con el fin de cubrir las necesidades de recursos físicos de las dependencias de la Secretaría General de la Alcaldía Mayor de Bogotá D.C. "/>
    <s v="Inicia con el ingreso de bienes al inventario de la entidad, continúa con su asignación, aseguramiento, mantenimiento y control, termina con su clasificación y baja."/>
    <s v="Subdirector(a) de Servicios Administrativos y Oficina de Tecnologías de la Información y las Comunicaciones"/>
    <s v="Apoyo"/>
    <s v="Administrar los Inventarios de bienes de la entidad."/>
    <n v="141"/>
    <s v="EYADP-C010"/>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x v="0"/>
    <s v="Fraude interno"/>
    <x v="4"/>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Pérdida o hurto de bienes muebles._x000a_- Sanción por parte del ente de control u otro ente regulador._x000a_- Interrupción de operaciones internas de un (1) día._x000a_- Bienes sin cubrimiento de pólizas._x000a_- Ingreso de bienes con características diferentes a las contratadas._x000a_- Pérdida de la imagen o credibilidad institucional._x000a_- Investigaciones disciplinarias, fiscales y/o penales._x000a__x000a__x000a_"/>
    <s v="3. Consolidar una gestión pública eficiente, a través del desarrollo de capacidades institucionales, para contribuir a la generación de valor público."/>
    <s v="- -- Ningún trámite y/o procedimiento administrativo_x000a__x000a_"/>
    <s v="- Procesos de apoyo operativo en el Sistema de Gestión de Calidad_x000a__x000a__x000a__x000a_"/>
    <s v="Sin asociación"/>
    <s v="- No aplica_x000a__x000a__x000a__x000a_"/>
    <s v="Muy baja (1)"/>
    <n v="0.2"/>
    <s v="Menor (2)"/>
    <s v="Menor (2)"/>
    <s v="Menor (2)"/>
    <s v="Leve (1)"/>
    <s v="Menor (2)"/>
    <s v="Leve (1)"/>
    <s v="Mayor (4)"/>
    <n v="0.8"/>
    <s v="Alto"/>
    <s v="La valoración antes de controles bajó la probabilidad del riesgo de improbable a muy baja por frecuencia; sin embargo, en la escala de impacto continúa como Alta, es decir podría tener una perdida de la información que critica puede ser recuperada de forma parcial o incompleta."/>
    <s v="- 1 Actividad (4) PR-148 &quot;Ingreso o entrada de bienes&quot;: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s actividad del procedimiento diligenciando el formato Recepción  de Bienes en Bodega o en Sitio 4233100-FT-1129 y/o Entrega de Insumos y/o materias Primas por terceros 4233100-FT-1173 (cuando aplique)._x000a_- 2 Actividad (7) PR-148 &quot;Ingreso o entrada de bienes&quot;:  indica que El auxiliar Administrativo y/o Profesional Universitario y/o Técnico Operativo , autorizado(a) por El (la) Subdirector (a) de Servicios Administrativos , cada vez que se requiera  verifica, revisa, coteja que se cumpla el soporte documental.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_x000a_- 3 Actividad (8) PR-148 &quot;Ingreso o entrada de bienes&quot;: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_x000a_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se archivan los registros correspondientes como evidencia del paqueteo del bien._x000a_- 4 Actividad (9) PR-236 &quot;Egreso o salida definitiva de bienes&quot;:  indica que El profesional especializado, autorizado(a) por el (la) Subdirector(a) de servicios administrativos, cada vez que se requiera coordinará la organización de los listados de acuerdo con los lineamientos mencionados según &quot;Listado de Elementos Para Baja&quot;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_x000a_- 5 Actividad (12) PR-236 &quot;Egreso o salida definitiva de bienes&quot;: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_x000a_- 6 Actividad (28) PR-236 &quot;Egreso o salida definitiva de bienes&quot;:  indica que Profesional universitario y/o, Técnico Administrativo y/o, Técnico Operativo y/o, Auxiliar Administrativo y/o contratista,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Detectivo_x000a_- Detectivo_x000a_- Preventivo_x000a_- Detectivo_x000a__x000a__x000a__x000a__x000a__x000a__x000a__x000a__x000a__x000a__x000a__x000a__x000a__x000a_"/>
    <s v="25%_x000a_25%_x000a_15%_x000a_15%_x000a_2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30%_x000a_30%_x000a_40%_x000a_30%_x000a__x000a__x000a__x000a__x000a__x000a__x000a__x000a__x000a__x000a__x000a__x000a__x000a__x000a_"/>
    <s v="- 1 El mapa de riesgos del proceso Gestión de Recursos Físicos indica que el Subdirector (a) de Servicios Administrativos, autorizado(a) por el Manual de Funciones y Competencias Laborales, cada vez que se identifique la materialización del riesgo revisa las inconsistencias presentadas.._x000a_- 2 El mapa de riesgos del proceso Gestión de Recursos Físicos indica que el Subdirector (a) de Servicios Administrativos, autorizado(a) por el Manual de Funciones y Competencias Laborales, cada vez que se identifique la materialización del riesgo realiza reporte al responsable del proceso.._x000a_- 3 El mapa de riesgos del proceso Gestión de Recursos Físicos indica que el Subdirector (a) de Servicios Administrativos, autorizado(a) por el Manual de Funciones y Competencias Laborales, cada vez que se identifique la materialización del riesgo realiza las gestiones pertinentes para corregir las inconsistencias presentadas..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48176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Programar y ejecutar socializaciones de las actividades más relevantes con respecto al correcto manejo de los inventarios según procedimientos internos."/>
    <s v="- Profesional Especializado"/>
    <s v="- PA230-024"/>
    <s v="- 546"/>
    <s v="- 1/02/2023"/>
    <s v="- 30/06/2023"/>
    <s v="-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_x000a_- Revisar las inconsistencias presentadas._x000a_- Realizar el reporte al responsable del proceso._x000a_- Realizar las gestiones pertinentes para corregir las inconsistencias presentadas._x000a__x000a__x000a__x000a__x000a__x000a_- Actualizar el mapa de riesgos Gestión de Recursos Físicos"/>
    <s v="- Subdirector(a) de Servicios Administrativos y Oficina de Tecnologías de la Información y las Comunicaciones_x000a_- Subdirector(a) de Servicios Administrativos_x000a_- Subdirector(a) de Servicios Administrativos_x000a_- Subdirector(a) de Servicios Administrativos_x000a__x000a__x000a__x000a__x000a__x000a_- Subdirector(a) de Servicios Administrativos y Oficina de Tecnologías de la Información y las Comunicaciones"/>
    <s v="-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_x000a_- Evidencia de reunión o acta de revisión._x000a_- Reporte de inconsistencias_x000a_- Documentos con las gestiones efectuadas._x000a__x000a__x000a__x000a__x000a__x000a_- Mapa de riesgo  Gestión de Recursos Físicos, actualizado."/>
    <d v="2018-09-06T00:00:00"/>
    <s v="Identificación del riesgo_x000a_Análisis antes de controles_x000a_Análisis de controles_x000a_Análisis después de controles_x000a_Tratamiento del riesgo"/>
    <s v="Creación del mapa de riesgos."/>
    <d v="2019-05-07T00:00:00"/>
    <s v="_x000a__x000a_Análisis de controles_x000a_Análisis después de controles_x000a_"/>
    <s v="Se definen algunos controles como detectivos. Lo que permitió el ajuste de la matriz de valoración después de controles en la escala de impacto de moderado a menor. De igual forma, la zona resultante cambio de moderada a baja. Se elabora plan de contingencia. "/>
    <d v="2019-11-07T00:00:00"/>
    <s v="Identificación del riesgo_x000a_Análisis antes de controles_x000a__x000a_Análisis después de controles_x000a_Tratamiento del riesgo"/>
    <s v="Se incluyó una causa externa &quot;Cambios constantes en la normativa vigente&quot; y se eliminó la debilidad del &quot;Debe implementarse plan de contingencia en caso de materializarse un riesgo&quot; dentro del contexto. _x000a_Al calificar la probabilidad de riesgos por frecuencia, disminuyó la probabilidad de probable a rara vez y bajo la zona resultante de extrema a alta. _x000a_Disminuye la probabilidad del cuadrante 2 al 1._x000a_Se incluyó la acción No. 1 de la acción correctiva No. 36 en todas las actividades de control. "/>
    <d v="2020-03-12T00:00:00"/>
    <s v="Identificación del riesgo_x000a__x000a__x000a__x000a_"/>
    <s v="Se incluyeron los proyectos de inversión que se pueden ver afectados._x000a_Se ajustaron las causas internas, externas y efectos_x000a_En efectos se actualiza la perspectiva._x000a_                                                                                                                                                                                                                                                                                                                                                                                                                                                                                                                                                                                                                                                                                                                                                                          _x000a_"/>
    <d v="2020-04-02T00:00:00"/>
    <s v="Identificación del riesgo_x000a_Análisis antes de controles_x000a__x000a_Análisis después de controles_x000a_"/>
    <s v="Se realizo cambio en la identificación del riesgo con respecto a cambio de proceso a de corrupción._x000a_Se realizo cambio en el nombre del riesgo._x000a_Se cambio el análisis antes de controles_x000a_Se cambio el análisis después de controles"/>
    <d v="2020-10-08T00:00:00"/>
    <s v="Identificación del riesgo_x000a_Análisis antes de controles_x000a_Análisis de controles_x000a_Análisis después de controles_x000a_Tratamiento del riesgo"/>
    <s v="Se realizó cambió de la identificación del riesgo_x000a_Se actualizaron los análisis antes de controles_x000a_se actualizaron los análisis después de controles_x000a_se creó acción preventiva para tratamiento del riesgo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Tratamiento del riesgo"/>
    <s v="Se realiza actualización con respecto a categoría &quot;Sin asociación a los proyectos de inversión&quot;_x000a_Se realiza cargue de acción preventiva"/>
    <d v="2021-09-13T00:00:00"/>
    <s v="_x000a__x000a__x000a__x000a_Tratamiento del riesgo"/>
    <s v="Se actualiza mapa de riesgos incluyendo las acciones preventivas vigentes #819 y #820 registradas en la herramienta CHIE."/>
    <d v="2021-12-03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con respecto a la nueva metodología._x000a_Se incluye el riesgo errores (fallas o deficiencias) en el ingreso y/o salida de bienes,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03T00:00:00"/>
    <s v="Identificación del riesgo_x000a_Análisis antes de controles_x000a_Análisis de controles_x000a_Análisis después de controles_x000a_Tratamiento del riesgo"/>
    <s v="Se identifica el contexto de la gestión del proceso._x000a_Se identifica la probabilidad por exposición._x000a_Se identifica la calificación del impacto._x000a_Se identifica los controles correctivos._x000a_Se identifica las acciones de contingencia._x000a_Se identifica acción preventiva"/>
    <s v=""/>
    <s v="_x000a__x000a__x000a__x000a_"/>
    <s v=""/>
    <n v="2"/>
  </r>
  <r>
    <s v="Gestión de Recursos Físicos"/>
    <s v="Administrar los bienes adquiridos mediante su recepción, asignación, mantenimiento, control y baja de los mismos con el fin de cubrir las necesidades de recursos físicos de las dependencias de la Secretaría General de la Alcaldía Mayor de Bogotá D.C. "/>
    <s v="Inicia con el ingreso de bienes al inventario de la entidad, continúa con su asignación, aseguramiento, mantenimiento y control, termina con su clasificación y baja."/>
    <s v="Subdirector(a) de Servicios Administrativos y Oficina de Tecnologías de la Información y las Comunicaciones"/>
    <s v="Apoyo"/>
    <s v="Administrar los Inventarios de bienes de la entidad."/>
    <n v="142"/>
    <s v="FI-C020"/>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x v="0"/>
    <s v="Fraude interno"/>
    <x v="4"/>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Desviación de recursos públicos._x000a_- Detrimento patrimonial._x000a_- Investigaciones disciplinarias, fiscales y/o penales._x000a_- Pérdida de la imagen o credibilidad institucional._x000a_- Inoportunidad para la correcta investigación de posibles hechos de corrupción._x000a_- Inoportunidad para reporte a las aseguradoras._x000a__x000a__x000a__x000a_"/>
    <s v="3. Consolidar una gestión pública eficiente, a través del desarrollo de capacidades institucionales, para contribuir a la generación de valor público."/>
    <s v="- -- Ningún trámite y/o procedimiento administrativo_x000a__x000a_"/>
    <s v="- Procesos de apoyo operativo en el Sistema de Gestión de Calidad_x000a__x000a__x000a__x000a_"/>
    <s v="Sin asociación"/>
    <s v="- No aplica_x000a__x000a__x000a__x000a_"/>
    <s v="Muy baja (1)"/>
    <n v="0.2"/>
    <s v="Menor (2)"/>
    <s v="Menor (2)"/>
    <s v="Menor (2)"/>
    <s v="Menor (2)"/>
    <s v="Menor (2)"/>
    <s v="Leve (1)"/>
    <s v="Mayor (4)"/>
    <n v="0.8"/>
    <s v="Alto"/>
    <s v="La valoración antes de controles bajó la probabilidad del riesgo de improbable a muy baja por frecuencia; sin embargo, en la escala de impacto continúa como Alta, es decir podría tener una perdida de la información que critica puede ser recuperada de forma parcial o incompleta."/>
    <s v="- 1 Actividad (7) PR-235 &quot;Control y Seguimiento de Bienes&quot;: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_x000a_- 2 Actividad (12) PR-235 &quot;Control y Seguimiento de Bienes&quot;: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quot;Informe de Cierre Preliminar de Toma Física de Inventarios&quot; dentro de los 30 días calendario siguientes, para la toma de decisiones según sea el caso y se envía al (la) Subdirector (a) de Servicios Administrativos dejando como evidencia correo electrónico del envío._x000a_- 3 Actividad (17) PR-235 &quot;Control y Seguimiento de Bienes&quot;: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_x000a_- 4 Actividad (18) PR-235 &quot;Control y Seguimiento de Bienes&quot;: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_x000a_- 5 Actividad (24) PR-235 &quot;Control y Seguimiento de Bienes&quot;: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Detectivo_x000a_- Preventivo_x000a_- Preventivo_x000a_- Detectivo_x000a__x000a__x000a__x000a__x000a__x000a__x000a__x000a__x000a__x000a__x000a__x000a__x000a__x000a__x000a_"/>
    <s v="25%_x000a_1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30%_x000a_40%_x000a_40%_x000a_30%_x000a__x000a__x000a__x000a__x000a__x000a__x000a__x000a__x000a__x000a__x000a__x000a__x000a__x000a__x000a_"/>
    <s v="- 1 El mapa de riesgos del proceso Gestión de Recursos Físicos indica que el Subdirector (a) de Servicios Administrativos, autorizado(a) por el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2 El mapa de riesgos del proceso Gestión de Recursos Físicos indica que el Subdirector (a) de Servicios Administrativos, autorizado(a) por el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1167999999999999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Programar y ejecutar socializaciones de las actividades más relevantes con respecto al correcto manejo de los inventarios según procedimientos internos."/>
    <s v="- Profesional Especializado"/>
    <s v="- PA230-024"/>
    <s v="- 546"/>
    <s v="- 1/02/2023"/>
    <s v="- 30/06/2023"/>
    <s v="-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_x000a_-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Solicitar informe con modo, tiempo y lugar de los hechos relacionados con el presunto desvío de recursos físicos _x000a__x000a__x000a__x000a__x000a__x000a__x000a_- Actualizar el mapa de riesgos Gestión de Recursos Físicos"/>
    <s v="- Subdirector(a) de Servicios Administrativos y Oficina de Tecnologías de la Información y las Comunicaciones_x000a_- Subdirector(a) de Servicios Administrativos_x000a_- Subdirector(a) de Servicios Administrativos_x000a__x000a__x000a__x000a__x000a__x000a__x000a_- Subdirector(a) de Servicios Administrativos y Oficina de Tecnologías de la Información y las Comunicaciones"/>
    <s v="-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_x000a_- Informe de los hechos enviado mediante memorando o correo electrónico a la Oficina de Control Interno Disciplinario y Subsecretaría Corporativa._x000a_- Informe de los hechos _x000a__x000a__x000a__x000a__x000a__x000a__x000a_- Mapa de riesgo  Gestión de Recursos Físicos, actualizado."/>
    <d v="2018-09-06T00:00:00"/>
    <s v="Identificación del riesgo_x000a_Análisis antes de controles_x000a_Análisis de controles_x000a_Análisis después de controles_x000a_Tratamiento del riesgo"/>
    <s v="Creación del mapa de riesgos."/>
    <d v="2019-05-07T00:00:00"/>
    <s v="_x000a__x000a__x000a__x000a_Tratamiento del riesgo"/>
    <s v="Definición del plan de contingencia."/>
    <d v="2019-11-07T00:00:00"/>
    <s v="Identificación del riesgo_x000a_Análisis antes de controles_x000a__x000a_Análisis después de controles_x000a_"/>
    <s v="Se incluyó una causa externa &quot;Cambios constantes en la normativa vigente&quot;._x000a_Al calificar la probabilidad de riesgos por frecuencia, disminuyó la probabilidad de probable a rara vez y en consecuencia bajo la zona resultante de extrema a alta. _x000a_La calificación de probabilidad bajó a rara vez (cuadrante 2 a 1)"/>
    <d v="2020-03-12T00:00:00"/>
    <s v="Identificación del riesgo_x000a_Análisis antes de controles_x000a__x000a_Análisis después de controles_x000a_"/>
    <s v="Se incluyeron los proyectos de inversión que se pueden ver afectados._x000a_En efectos se actualiza la perspectiva._x000a_Se actualiza el análisis antes de los controles._x000a_Se actualiza explicación después de los controles. "/>
    <d v="2020-10-08T00:00:00"/>
    <s v="_x000a__x000a_Análisis de controles_x000a_Análisis después de controles_x000a_"/>
    <s v="Se actualizó el análisis después de controles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
    <s v="Se realiza actualización con respecto a categoría &quot;Sin asociación a los proyectos de inversión&quot;"/>
    <d v="2021-12-03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con respecto a la nueva metodología._x000a_Se incluye el riesgo errores (fallas o deficiencias) en el control y seguimiento de bienes,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03T00:00:00"/>
    <s v="Identificación del riesgo_x000a_Análisis antes de controles_x000a_Análisis de controles_x000a_Análisis después de controles_x000a_Tratamiento del riesgo"/>
    <s v="Se identifica el contexto de la gestión del proceso._x000a_Se identifica la probabilidad por exposición._x000a_Se identifica la calificación del impacto._x000a_Se identifica los controles correctivos._x000a_Se identifica las acciones de contingencia._x000a_Se identifica acción preventiva"/>
    <s v=""/>
    <s v="_x000a__x000a__x000a__x000a_"/>
    <s v=""/>
    <s v=""/>
    <s v="_x000a__x000a__x000a__x000a_"/>
    <s v=""/>
    <s v=""/>
    <s v="_x000a__x000a__x000a__x000a_"/>
    <s v=""/>
    <n v="6"/>
  </r>
  <r>
    <s v="Gestión de Servicios Administrativos y Tecnológicos"/>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Oficina de Tecnologías de la Información y las Comunicaciones"/>
    <s v="Apoyo"/>
    <s v="Manejar y controlar los recursos de la caja menor"/>
    <n v="146"/>
    <s v="FI-C021"/>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x v="0"/>
    <s v="Fraude interno"/>
    <x v="4"/>
    <s v="- Manipulación de la caja menor por personal no autorizado._x000a_- Falta de integridad del funcionario encargado del manejo de caja menor._x000a_- Intereses personales._x000a_- Abuso de poder._x000a_- Incumplimiento del Manual para el manejo y control de cajas menores_x000a__x000a__x000a__x000a__x000a_"/>
    <s v="- Falsedad en los documentos aportados para la legalización del gasto._x000a_- Presiones o exigencias irregulares por parte de terceros_x000a__x000a__x000a__x000a__x000a__x000a__x000a__x000a_"/>
    <s v="- Detrimento patrimonial._x000a_- Investigaciones disciplinarias, fiscales y/o penales._x000a_- Pérdida de credibilidad y desconfianza en el proceso._x000a_- Afectación de la póliza de manejo._x000a_- Enriquecimiento ilícito de contratistas y/o servidores púbicos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Leve (1)"/>
    <s v="Mayor (4)"/>
    <s v="Mayor (4)"/>
    <s v="Menor (2)"/>
    <s v="Menor (2)"/>
    <s v="Leve (1)"/>
    <s v="Mayor (4)"/>
    <n v="0.8"/>
    <s v="Alto"/>
    <s v="Se determina la probabilidad (Muy baja 1)  teniendo en cuenta que no se he presentado en los últimos cuatro años. El impacto (Mayor 4) obedece a la afectación de la imagen y las sanciones por entes de control que se puedan generar por la materialización del riesgo."/>
    <s v="- 1 El procedimiento 4233100-PR-382 “Manejo de Caja Menor&quot;&quot; indica que el Profesional encargado(a) del manejo operativo de la caja menor, autorizado(a) por el Delegado (a) por el(la) Ordenador(a) del gasto para el manejo de la caja menor, cada vez que se reciba una solicitud de compra de bien o servicio por caja menor verifica que la solicitud cumpla con el carácter de imprevistos, urgentes, imprescindibles, inaplazables y necesarios; así como también que se cuente con el rubro en la constitución de la caja menor. La(s) fuente(s) de información utilizadas es(son) el Manual para el Manejo y Control de Cajas Menores y la Resolución de constitución de caja menor. En caso de evidenciar observaciones, desviaciones o diferencias, el (la) Profesional encargado(a) del manejo operativo de la caja menor, da respuesta a través de correo electrónico rechazando la solicitud, con la explicación respectiva. De lo contrario, da respuesta a través de correo electrónico, aprobando el uso de caja menor para la compra del bien o servicio._x000a_- 2 El procedimiento 4233100-PR-382 “Manejo de Caja Menor&quot;&quot; indica que el Profesional encargado(a) del manejo operativo de la caja menor, autorizado(a) por el Delegado (a) por el(la) Ordenador(a) del gasto para el manejo de la caja menor, cada vez que se recibe la documentación requerida para la legalización de la adquisición del bien o servicio por caja menor revisa que: • Los documentos necesarios para la legalización se encuentren completos, estén debidamente diligenciados y sin tachones o enmendaduras. • El valor de la factura o documento soporte corresponda con la cotización seleccionada, para el caso de solicitudes que superen el 60% de un SMMLV. • La factura o documento soporte cumpla con las especificaciones establecidas por la Ley. • Para aquellos casos que no aplica factura de compra conforme a la normatividad vigente, que el(la) Subdirector(a) de Servicios Administrativos haya aprobado el documento soporte. • En el caso de que la adquisición realizada sea de un bien, que se encuentre adjunto, diligenciado y firmado el Comprobante de Ingreso de elementos de Consumo 4233100 FT-420.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que realice los ajustes necesarios. De lo contrario, legaliza la adquisición del bien o servicio, quedando como evidencia el registro de Legalización de compra por caja menor 4233100-FT-324._x000a_- 3 El procedimiento 4233100-PR-382 “Manejo de Caja Menor&quot; indica que el Delegado (a) por el(la) Ordenador(a) del gasto para el manejo de la caja menor y el(la) Subdirector(a) Financiero(a), autorizado(a) por el Decreto 140 de 2021, cada vez que se proyecte una Resolución de reembolso de la caja menor revisan la Resolución y los soportes, teniendo en cuenta lo estipulado en el Manual para el Manejo y Control de Cajas Menor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el(a) Delegado(a) por el(a) Ordenador(a) del gasto para el manejo de la caja menor aprueba la Resolución, quedando como evidencia la Resolución de reembolso de la caja menor, firmada._x000a_- 4 El procedimiento 4233100-PR-382 “Manejo de Caja Menor&quot;&quot; indica que el Profesional encargado(a) del manejo operativo de la caja menor, autorizado(a) por el Delegado (a) por el(la) Ordenador(a) del gasto para el manejo de la caja menor, dentro de los primeros diez días hábiles de cada mes realiza la conciliación bancaria, revisando que coincidan los saldos y movimientos del extracto del mes vencido expedido por el banco y con los del Libro de bancos 4233100-FT- 1096. La(s) fuente(s) de información utilizadas es(son) el extracto bancario, el libro de bancos y conciliaciones bancarias de meses anteriores. En caso de evidenciar observaciones, desviaciones o diferencias, solicita a través de correo electrónico la aclaración de inconsistencias al Banco. De lo contrario, se registra el resultado en el formato Conciliación bancaria 4233100-FT-731._x000a_- 5 El procedimiento 4233100-PR-382 “Manejo de Caja Menor&quot;&quot; indica que el (la) Profesional de la Oficina de Control Interno y/o el (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conforme a lo dispuesto en el Manual para el manejo y control de cajas menores. La(s) fuente(s) de información utilizadas es(son) el Manual para el Manejo y Control de Cajas Menores y la Resolución de constitución de caja menor. En caso de evidenciar observaciones, desviaciones o diferencias, las registran en el formato Arqueo de caja menor 4233100-FT-320 y se comunican a la subdirección de servicios administrativos a través correo o memorando electrónico 4233300-FT-011. De lo contrario, se registra la conformidad de los resultados en el formato Arqueo de caja menor 4233100-FT-320."/>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Detectivo_x000a_- Detectivo_x000a_- Detectivo_x000a__x000a__x000a__x000a__x000a__x000a__x000a__x000a__x000a__x000a__x000a__x000a__x000a__x000a__x000a_"/>
    <s v="25%_x000a_25%_x000a_1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30%_x000a_30%_x000a_30%_x000a__x000a__x000a__x000a__x000a__x000a__x000a__x000a__x000a__x000a__x000a__x000a__x000a__x000a__x000a_"/>
    <s v="- 1 El mapa de riesgo del proceso Gestión de Servicios Administrativos y Tecnológicos indica que Subdirector(a) de Servicios Administrativos, autorizado(a) por el (a) Ordenador(a) del gasto, cada vez que se identifique la materialización del riesgo, inicia la gestión para recuperar los recursos desviados._x000a_- 2 El mapa de riesgo del proceso Gestión de Servicios Administrativos y Tecnológicos indica que Subdirector(a) de Servicios Administrativos, autorizado(a) por el (a) Ordenador(a) del gasto, cada vez que se identifique la materialización del riesgo, gestiona ante el corredor de seguros la afectación de la póliza de manejo de la Secretaría General."/>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4695999999999999E-2"/>
    <s v="Mayor (4)"/>
    <n v="0.8"/>
    <s v="Alto"/>
    <s v="Se determina la probabilidad (Muy baja (1)) ya que las actividades de control preventivas son fuertes y mitigan la mayoría de las causas. El riesgo no disminuye el impacto."/>
    <s v="Reducir"/>
    <s v="- Actualizar el procedimiento 4233100-PR-382  &quot;Manejo de la Caja Menor&quot;, respecto al  fortalecimiento de los puntos de control."/>
    <s v="- Subdirector(a) de Servicios Administrativos"/>
    <s v="- PA230-016"/>
    <s v="- 536"/>
    <s v="- 15/02/2023"/>
    <s v="- 31/05/2023"/>
    <s v="- Reportar 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a la Oficina Asesora de Planeación en el informe de monitoreo en caso que tenga fallo._x000a_- Iniciar la gestión para recuperar los recursos desviados._x000a_- Gestionar ante el corredor de seguros la afectación de la póliza de manejo de la Secretaría General._x000a__x000a__x000a__x000a__x000a__x000a__x000a_- Actualizar el mapa de riesgos Gestión de Servicios Administrativos y Tecnológicos"/>
    <s v="- Subdirector(a) de Servicios Administrativos y Oficina de Tecnologías de la Información y las Comunicaciones_x000a_- Subdirector(a) de Servicios Administrativos._x000a_- Subdirector Servicios Administrativos_x000a__x000a__x000a__x000a__x000a__x000a__x000a_- Subdirector(a) de Servicios Administrativos y Oficina de Tecnologías de la Información y las Comunicaciones"/>
    <s v="- Notificación realizada d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reporte de monitoreo a la Oficina Asesora de Planeación en caso que el riesgo tenga fallo definitivo._x000a_- Comunicación oficial de traslado a la Oficina de Control Interno Disciplinario._x000a_- Comunicación oficial de informe de los hechos al corredor de seguros._x000a__x000a__x000a__x000a__x000a__x000a__x000a_- Mapa de riesgo  Gestión de Servicios Administrativos y Tecnológicos, actualizado."/>
    <d v="2019-05-07T00:00:00"/>
    <s v="Identificación del riesgo_x000a_Análisis antes de controles_x000a_Análisis de controles_x000a_Análisis después de controles_x000a_Tratamiento del riesgo"/>
    <s v="Creación del riesgo."/>
    <d v="2019-10-30T00:00:00"/>
    <s v="_x000a_Análisis antes de controles_x000a_Análisis de controles_x000a__x000a_Tratamiento del riesgo"/>
    <s v="Se ajustó la calificación de probabilidad de factible a frecuente, lo que redujo su escala de probabilidad de probable a rara vez._x000a_Se ajustaron los controles preventivos y detectivos conforme al procedimiento._x000a_Se ajustaron las fechas de finalización de las acciones"/>
    <d v="2020-03-12T00:00:00"/>
    <s v="Identificación del riesgo_x000a_Análisis antes de controles_x000a__x000a__x000a_Tratamiento del riesgo"/>
    <s v="Se modificaron las causas del riesgo y agentes generadores._x000a_Se modificó la valoración del impacto y se realizó por la valoración de perspectivas_x000a_Se ajustaron las fechas de las acciones y se define plan de mejoramiento para la vigencia_x000a_Se modificó el Plan de contingencia"/>
    <d v="2020-08-28T00:00:00"/>
    <s v="Identificación del riesgo_x000a__x000a_Análisis de controles_x000a__x000a_"/>
    <s v="Una vez analizados los conceptos de tipo de riesgo, se reclasifica el riesgo de operativo a financiero, teniendo en cuenta las definiciones señaladas en la Guía para la administración de riesgos de gestión y corrupción en los procesos. _x000a_Se incluye y ajusta la actividad de control preventiva número 6 y 12 y la actividad detectiva número 14 y 17, conforme con la actualización del procedimiento._x000a_Se elimina las actividades de control detectivas asociadas al procedimiento de auditorías internas de gestión PR-006 y al procedimiento de auditorías internas de calidad PR-361. _x000a_Se modificaron las fechas de terminación de las acciones conforme a solicitud de reprogramación efectuada mediante memorando No. 3-2020-17111. "/>
    <d v="2020-12-02T00:00:00"/>
    <s v="_x000a_Análisis antes de controles_x000a__x000a__x000a_Tratamiento del riesgo"/>
    <s v="Se realiza la calificación de la probabilidad del riesgo por frecuencia cuya calificación es nunca o no se ha presentado durante los últimos cuatro años, así mismo se registran las evidencias que soportan su elección para la vigencia 2020._x000a_Se incluyó una nueva acción preventiva asociada a la revisión integral del riesgo para la vigencia  2021."/>
    <d v="2021-02-16T00:00:00"/>
    <s v="_x000a__x000a__x000a__x000a_Tratamiento del riesgo"/>
    <s v="Se ajustó en Proyectos de inversión posiblemente afectados, dado que el riesgo no tiene asociación dentro del perfil del Proyecto de inversión &quot;Fortalecimiento de la capacidad institucional de la Secretaría General&quot;._x000a_Se eliminaron las acciones 2020 teniendo en cuenta que ya estaban cerradas y se incluyó la Acción Preventiva No. 2 de 2021."/>
    <d v="2021-04-30T00:00:00"/>
    <s v="_x000a__x000a_Análisis de controles_x000a__x000a_"/>
    <s v="Se ajusta la actividad 16 como actividad de control, conforme con la actividad 2 de la acción preventiva No. 2 asociada al proceso Gestión de Servicios Administrativos. "/>
    <d v="2021-07-30T00:00:00"/>
    <s v="_x000a__x000a__x000a__x000a_Tratamiento del riesgo"/>
    <s v="Se eliminó la acción preventiva No. 2 teniendo en cuenta que se cerró el 30 de junio de 2021 y se incluye la acción de mejora 827 registrada en CHIE. "/>
    <d v="2021-12-16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su alcance_x000a_Se define la probabilidad por frecuencia_x000a_Se ajustó la calificación del impacto_x000a_Se ajustó la redacción y evaluación de los controles según los criterios definidos_x000a_Se incluyeron los controles correctivos _x000a_Se ajustaron las acciones de contingencia"/>
    <d v="2022-08-29T00:00:00"/>
    <s v="_x000a__x000a_Análisis de controles_x000a__x000a_"/>
    <s v="Se actualizaron las actividades de control N° 3 y 5, de tipo detectivo, que se encuentran documentadas en el procedimiento PR-382 Manejo de Caja Menor, que fue actualizado en enero de 2022 a su versión 02, para su correspondencia exacta en forma de redacción."/>
    <d v="2022-12-14T00:00:00"/>
    <s v="Identificación del riesgo_x000a__x000a__x000a__x000a_Tratamiento del riesgo"/>
    <s v="Se asocia el riesgo al nuevo Mapa de procesos de la Secretaría General._x000a_Se complementó el nombre del riesgo_x000a_Se incluyó  acción de tratamiento del riesgo  para la vigencia  2023 _x000a_Se realizó ajuste en las causas internas y externas según el análisis DOFA del nuevo proceso  gestión de servicios administrativos."/>
    <d v="2023-05-31T00:00:00"/>
    <s v="Establecimiento de controles"/>
    <s v="Se actualizaron los controles preventivos y detectivos del riesgo, de acuerdo con la actualización realizada al procedimiento Manejo de caja menor."/>
    <n v="0"/>
  </r>
  <r>
    <s v="Gestión de Servicios Administrativos y Tecnológicos"/>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Oficina de Tecnologías de la Información y las Comunicaciones"/>
    <s v="Apoyo"/>
    <s v="Planear y administrar la gestión documental institucional"/>
    <n v="147"/>
    <s v="FI-C022"/>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x v="0"/>
    <s v="Fraude interno"/>
    <x v="5"/>
    <s v="- Debilidades en la articulación y comunicación en la operación de las actividades que se gestionan al interior  del proceso._x000a_- Alta rotación de personal y dificultades en la transferencia de conocimiento entre los servidores y/o contratistas que participan en el proceso, en virtud de vinculación, retiro o reasignación de roles._x000a_- Intereses personales_x000a__x000a__x000a__x000a__x000a__x000a__x000a_"/>
    <s v="- Cambios de estructura organizacional que afecten el desempeño del proceso de gestión documental._x000a_- Constante actualización de directrices y normas  Nacionales y Distritales aplicables al proceso._x000a_- Altos costos de la tecnología.  _x000a__x000a__x000a__x000a__x000a__x000a__x000a_"/>
    <s v="- Pérdida de credibilidad del proceso y de la entidad._x000a_- Uso indebido e inadecuado de información de la Secretaría General _x000a_- Sanciones disciplinarias, fiscales y penales._x000a_- Pérdida de información de la entidad.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
    <s v=""/>
    <s v=""/>
    <s v=""/>
    <s v=""/>
    <s v=""/>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Consulta y préstamo de documentos 22116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_x000a_- 2 El procedimiento Consulta y préstamo de documentos 22116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 del proceso Gestión de Servicios Administrativos y Tecnológicos indica que el responsable del archivo de gestión o del archivo central, autorizado(a) por el (la) Subdirector(a) de Gestión Documental, cada vez que se identifique la materialización del riesgo reporta al (la) Subdirector(a) de Gestión Documental para que se tomen las medidas pertinentes._x000a_- 2 El mapa de riesgo del proceso Gestión de Servicios Administrativos y Tecnológicos indica que el (la) Subdirector(a) de Gestión Documental, autorizado(a) por el Director (a) administrativo y financiero, cada vez que se identifique la materialización del riesgo reporta a la Oficina de Control Interno Disciplinario, para que se inicie el respectivo proceso al funcionario implicado._x000a_- 3 El mapa de riesgo del proceso Gestión de Servicios Administrativos y Tecnológicos indica que el (la) Subdirector(a) de Gestión Documental , autorizado(a) por el Director (a) administrativo y financiero, cada vez que se identifique la materialización del riesgo notifica a la instancia o autoridad competente para que se tomen las medidas pertinentes."/>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8.3999999999999991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sensibilización cuatrimestral sobre el manejo y custodia de los documentos conforme a los lineamientos establecidos en el proceso."/>
    <s v="- Subdirector(a) de Gestión Documental"/>
    <s v="- PA230-027"/>
    <s v="- 549"/>
    <s v="- 1/03/2023"/>
    <s v="- 15/12/2023"/>
    <s v="-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_x000a_- Reportar al Subdirector de servicios administrativos para que se tomen las medidas pertinentes._x000a_- Reportar a la Oficina de Control Interno Disciplinario, para que se inicie el respectivo proceso al funcionario implicado._x000a_- Notificar a la instancia o autoridad competente para que se tomen las medidas pertinentes._x000a__x000a__x000a__x000a__x000a__x000a_- Actualizar el mapa de riesgos Gestión de Servicios Administrativos y Tecnológicos"/>
    <s v="- Subdirector(a) de Servicios Administrativos y Oficina de Tecnologías de la Información y las Comunicaciones_x000a_- Subdirector de Gestión documental_x000a_- Subdirector de Gestión documental_x000a_- Subdirector(a) de Servicios Administrativos_x000a__x000a__x000a__x000a__x000a__x000a_- Subdirector(a) de Servicios Administrativos y Oficina de Tecnologías de la Información y las Comunicaciones"/>
    <s v="- Notificación realizada d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reporte de monitoreo a la Oficina Asesora de Planeación en caso que el riesgo tenga fallo definitivo._x000a_- Correo electrónico informando el acto de corrupción_x000a_- Memorando informando el acto de corrupción_x000a_- Oficio informando el acto de corrupción_x000a__x000a__x000a__x000a__x000a__x000a_- Mapa de riesgo  Gestión de Servicios Administrativos y Tecnológicos, actualizado."/>
    <d v="2019-05-08T00:00:00"/>
    <s v="Identificación del riesgo_x000a_Análisis antes de controles_x000a_Análisis de controles_x000a_Análisis después de controles_x000a_Tratamiento del riesgo"/>
    <s v="Creación del Riesgo"/>
    <d v="2019-11-14T00:00:00"/>
    <s v="Identificación del riesgo_x000a_Análisis antes de controles_x000a_Análisis de controles_x000a_Análisis después de controles_x000a_Tratamiento del riesgo"/>
    <s v="Se ajusto actividad clave de acuerdo al ajuste realizado a la caracterización del proceso._x000a_Se realizo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 Así mismo se replantearon las acciones asociadas a las actividades de control preventivo._x000a_Se ajustaron las fechas de terminación de las acciones acorde con las fechas del aplicativo SIG.  Así mismo, se actualizó la información de acciones de acuerdo con las acciones registradas en el aplicativo SIG._x000a_Se incluyen acciones de contingencia."/>
    <d v="2020-03-24T00:00:00"/>
    <s v="Identificación del riesgo_x000a_Análisis antes de controles_x000a__x000a__x000a_Tratamiento del riesgo"/>
    <s v="Identificación del riesgo:_x000a_Se definieron las perspectivas para los efectos ya identificados y se calificaron_x000a_Se eliminó un efecto operativo y se incluyó uno de información_x000a__x000a_Análisis antes de controles:_x000a_Valoración de la Probabilidad: Se incluyen las evidencias faltantes de la vigencia 2016-2019 y las evidencias de la vigencia 2020_x000a__x000a_Tratamiento del riesgo:_x000a_Se eliminaron las actividades de la  AP# 32  por que  ya se  cumplió y  se encuentra  cerrada en al aplicativo._x000a_Se elimina la  actividad #2  de la AM#21 , por que ya se cumplió. "/>
    <d v="2020-08-31T00:00:00"/>
    <s v="_x000a__x000a_Análisis de controles_x000a__x000a_Tratamiento del riesgo"/>
    <s v="Se ajustaron las actividades preventivas y detectivas acorde con la última actualización realizada a los procedimientos del proceso._x000a_Se retiraron las actividades detectivas asociadas a los procedimientos de Auditorias de gestión y auditorías de calidad._x000a_Se ajustaron las fechas de finalización de las acciones, teniendo en cuenta la información reportada en el aplicativo SIG y en los seguimientos, cierre y reprogramación remitidos mediante memorando a la Oficina Asesora de Planeación."/>
    <d v="2022-12-14T00:00:00"/>
    <s v="Identificación del riesgo_x000a__x000a__x000a_Análisis después de controles_x000a_Tratamiento del riesgo"/>
    <s v="Se asocia el riesgo al nuevo Mapa de procesos de la Secretaría General._x000a_Se realizó ajuste en las causas internas, externas según el análisis DOFA de nuevo proceso Gestión de Servicios Administrativos._x000a_Se incluyo la acción de tratamiento para la vigencia 2023. "/>
    <d v="2023-05-17T00:00:00"/>
    <s v="Establecimiento de controles"/>
    <s v="Se actualizó en los controles No 1 Preventivo) y No 2 (detectivo) el nombre del cargo que autoriza al responsable de la ejecución de cada control, remplazando al el jefe de la dependencia por Subdirector (a) de Gestión Documental; en los controles correctivos No 1, 2,3, se modificó el cargo responsable de ejecutar cada control y adicionalmente en el control correctivo No 1 se actualizó el cargo que autoriza al responsable de ejecutar el control."/>
    <s v=""/>
    <s v="_x000a__x000a__x000a__x000a_"/>
    <s v=""/>
    <s v=""/>
    <s v="_x000a__x000a__x000a__x000a_"/>
    <s v=""/>
    <s v=""/>
    <s v="_x000a__x000a__x000a__x000a_"/>
    <s v=""/>
    <s v=""/>
    <s v="_x000a__x000a__x000a__x000a_"/>
    <s v=""/>
    <s v=""/>
    <s v="_x000a__x000a__x000a__x000a_"/>
    <s v=""/>
    <s v=""/>
    <s v="_x000a__x000a__x000a__x000a_"/>
    <s v=""/>
    <n v="18"/>
  </r>
  <r>
    <s v="Gestión del Talento Humano"/>
    <s v="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Realizar la vinculación del talento humano de la Secretaría General de la Alcaldía Mayor de Bogotá, D.C., de miembros del Gabinete Distrital y Jefes de Oficina de Control Interno de las entidades del Distrito."/>
    <n v="154"/>
    <s v="FI-C023"/>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x v="0"/>
    <s v="Fraude interno"/>
    <x v="6"/>
    <s v="- Conflicto de intereses._x000a_- Desconocimiento de los principios y valores institucionales._x000a_- Aplicación errónea en algunos casos  de criterios o instrucciones para la realización_x000a_de actividades._x000a_- Amiguismo._x000a__x000a__x000a__x000a__x000a__x000a_"/>
    <s v="- Presiones o motivaciones individuales, sociales o colectivas, que inciten a la realizar conductas contrarias al deber ser._x000a__x000a__x000a__x000a__x000a__x000a__x000a__x000a__x000a_"/>
    <s v="- Detrimento de los principios de la función pública._x000a_- Pérdida de legitimidad de la Administración Distrital._x000a_- Pérdida de imagen institucional._x000a_- Propicia escenarios de conflictos._x000a_- Investigaciones disciplinarias, fiscales y/o penales._x000a_- Sanciones disciplinarias._x000a_- Incumplimiento de las metas y objetivos de la dependencia._x000a_- Pago de indemnizaciones como resultado de demandas._x000a_- Generación de reprocesos y desgaste administrativo.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 No aplica_x000a__x000a__x000a__x000a_"/>
    <s v="Muy baja (1)"/>
    <n v="0.2"/>
    <s v="Moderado (3)"/>
    <s v="Mayor (4)"/>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_x000a_- 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_x000a_- 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_x000a_- 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
    <s v="- Documentado_x000a_- Documentado_x000a_- Documentado_x000a_- Documentado"/>
    <s v="- Continua_x000a_- Continua_x000a_- Continua_x000a_- Continua"/>
    <s v="- Con registro_x000a_- Con registro_x000a_- Con registro_x000a_- Con registro"/>
    <s v="- Preventivo_x000a_- Preventivo_x000a_- Preventivo_x000a_- Detectivo"/>
    <s v="25%_x000a_25%_x000a_25%_x000a_15%"/>
    <s v="- Manual_x000a_- Manual_x000a_- Manual_x000a_- Manual"/>
    <s v="15%_x000a_15%_x000a_15%_x000a_15%"/>
    <s v="40%_x000a_40%_x000a_40%_x000a_30%"/>
    <s v="- 1 El mapa de riesgos del proceso de Gestión del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3.024E-2"/>
    <s v="Mayor (4)"/>
    <n v="0.8"/>
    <s v="Alto"/>
    <s v="El proceso estima que el riesgo continúa en una zona alta, debido a que los controles establecidos son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_x000a__x000a_- Expedir la certificación de cumplimiento de requisitos mínimos con base en la información contenida en los soportes (certificaciones académicas o laborales) aportados por el aspirante en su hoja de vida o historia laboral."/>
    <s v="- Profesional Especializado o Profesional Universitario de la Dirección de Talento Humano autorizado por el(la) Director(a) de Talento Humano._x000a__x000a_- Director(a) Técnico(a) de Talento Humano"/>
    <s v="- PA230-032"/>
    <s v="- 559_x000a__x000a_- 560"/>
    <s v="- 15/02/2023_x000a__x000a_- 15/02/2023"/>
    <s v="- 31/12/2023_x000a__x000a_- 31/12/2023"/>
    <s v="-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_x000a_- Aplicar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9__x0009__x0009__x0009__x0009__x0009__x0009__x0009__x0009__x0009__x0009__x0009__x000a__x000a__x000a__x000a__x000a__x000a__x000a__x000a_- Actualizar el mapa de riesgos Gestión del Talento Humano"/>
    <s v="- Director(a) de Talento Humano_x000a_- Director/a Técnico/a de Talento Humano y Profesional Especializado o Profesional Universitario de Talento Humano._x000a__x000a__x000a__x000a__x000a__x000a__x000a__x000a_- Director(a) de Talento Humano"/>
    <s v="-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_x000a_- Soportes de la aplicación de las medidas determinadas por la Oficina de Control Interno Disciplinario y/o ente de control._x000a__x000a__x000a__x000a__x000a__x000a__x000a__x000a_- Mapa de riesgo  Gestión del Talento Humano,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
    <s v="Análisis DOFA_x000a_Se ajusta la valoración antes de controles a Alta_x000a_Se incluyen causas externas y agente generador del riesgo._x000a_Se incluyeron análisis de controles detectivos._x000a_Se ajusta la valoración después de controles a Alta"/>
    <d v="2019-10-31T00:00:00"/>
    <s v="_x000a__x000a_Análisis de controles_x000a__x000a_Tratamiento del riesgo"/>
    <s v="Se adicionan actividades de prevención que se realizan mensualmente dentro del procedimiento._x000a_Se cambia la acción después de los controles conforme al Informe de la Oficina de Control Interno por nuevas. "/>
    <d v="2020-03-31T00:00:00"/>
    <s v="Identificación del riesgo_x000a_Análisis antes de controles_x000a__x000a__x000a_"/>
    <s v="1. Se escoge sólo una (1) actividad clave “Ejecutar el Plan Anual de Vacantes y el Plan de Previsión de Recursos Humanos” por el riesgo, teniendo en cuenta la actividad clave que más se asocia al riesgo, y se eliminan: &quot;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_x000a_2. El proyecto de inversión posiblemente afectado por la materialización del riesgo, es el proyecto 1125 fortalecimiento y modernización de la gestión pública distrital._x000a_3. Se diligencia la columna de perspectivas en la identificación de efectos._x000a_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_x000a_5. Se incluyen en el SIG nuevas acciones preventivas para el año 2020 para fortalecer la gestión del riesgo según la valoración.         _x000a_6. Se ajusta el plan contingente."/>
    <d v="2020-07-13T00:00:00"/>
    <s v="Identificación del riesgo_x000a__x000a__x000a__x000a_"/>
    <s v="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
    <d v="2021-12-04T00:00:00"/>
    <s v="_x000a__x000a__x000a__x000a_Tratamiento del riesgo"/>
    <s v="Se definen acciones de tratamiento a implementar para el riesgo en la vigencia 2021."/>
    <d v="2021-02-22T00:00:00"/>
    <s v="Identificación del riesgo_x000a__x000a_Análisis de controles_x000a__x000a_Tratamiento del riesgo"/>
    <s v="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
    <d v="2021-04-16T00:00:00"/>
    <s v="_x000a__x000a__x000a__x000a_Tratamiento del riesgo"/>
    <s v="Se incluyó acción de tratamiento a implementar en el marco a la actualización del procedimiento 2211300-PR-221. "/>
    <d v="2021-12-13T00:00:00"/>
    <s v="Identificación del riesgo_x000a_Análisis antes de controles_x000a_Análisis de controles_x000a_Análisis después de controles_x000a_Tratamiento del riesgo"/>
    <s v="Se actualizó el contexto de la gestión del proceso._x000a_Se ajustó la identificación del riesgo. _x000a_Se ajustó la redacción y evaluación de los controles según los criterios definidos._x000a_Se incluyeron los controles correctivos._x000a_Se ajustaron las acciones de contingencia.  _x000a_Se definieron las acciones de tratamiento."/>
    <d v="2022-12-16T00:00:00"/>
    <s v="Identificación del riesgo_x000a__x000a_Análisis de controles_x000a__x000a_Tratamiento del riesgo"/>
    <s v="Se asocia el riesgo al nuevo Mapa de procesos de la Secretaría General de la Alcaldía Mayor de Bogotá, D.C._x000a_Se actualizó el contexto de la gestión del proceso. _x000a_Se ajustaron las causas internas y externas._x000a_Se realizó el cambio del nombre del proceso en el control correctivo pasando de Gestión Estratégica de Talento Humano a Gestión del Talento Humano en el marco del nuevo Mapa de procesos de la Secretaría General de la Alcaldía Mayor de Bogotá, D.C._x000a_Se definieron acciones de tratamiento para la vigencia  2023 "/>
    <d v="2023-11-08T00:00:00"/>
    <s v="Establecimiento de controles_x000a__x000a_Valoración del riesgo"/>
    <s v="Se retira el control detectivo Id 841 número 5, teniendo en cuenta que está duplicado con el control Id 840._x000a_Cambia el valor de la probabilidad a 3.024%, ubicando el riesgo en el mismo cuadrante y zona alta."/>
    <s v=""/>
    <s v="_x000a__x000a__x000a__x000a_"/>
    <s v=""/>
    <n v="2"/>
  </r>
  <r>
    <s v="Gestión del Talento Humano"/>
    <s v="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Preparar y liquidar la nómina, aportes a seguridad social y parafiscales."/>
    <n v="155"/>
    <s v="FI-C024"/>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x v="0"/>
    <s v="Fraude interno"/>
    <x v="6"/>
    <s v="- Conflicto de intereses._x000a_- Desconocimiento de los principios y valores institucionales._x000a_- Amiguismo._x000a_- Abuso de los privilegios de acceso a la información para la liquidación de nómina por la solicitud y/o aceptación de dádivas_x000a_- Personal no calificado para el desempeño de las funciones del cargo._x000a__x000a__x000a__x000a__x000a_"/>
    <s v="- Presiones o motivaciones individuales, sociales o colectivas, que inciten a la realizar conductas contrarias al deber ser._x000a__x000a__x000a__x000a__x000a__x000a__x000a__x000a__x000a_"/>
    <s v="- Desviación de los recursos públicos _x000a_- Detrimento patrimonial_x000a_- Investigaciones disciplinarias, fiscales y/o penales_x000a_- Generación de reprocesos y desgaste administrativo.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 No aplica_x000a__x000a__x000a__x000a_"/>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_x000a__x000a_Horas extra: Validar autorización de horas extras emitida por la Subsecretaría Corporativa y Verificar cumplimiento de los requisitos del Formato. _x000a__x000a_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_x000a__x000a_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_x000a__x000a_Primas Técnicas: Resolución donde se concede la prima técnica y se verifica la notificación en la base de datos de seguimiento de notificaciones._x000a__x000a_Vacaciones: Se revisa el formato de programación de vacaciones que esté totalmente diligenciado, se revisa que las fechas correspondan al período de vacaciones a disfrutar._x000a__x000a_Retiros: Se revisa el acto administrativo de renuncia o desvinculación._x000a__x000a_Licencias no remunerada: Se revisa e ingresa la información del acto administrativo que concede la licencia._x000a__x000a_Encargos Se revisa el acto administrativo y el acta de posesión (Desde el procedimiento de Gestión de Nómina solo se ingresan al Sistema de Personal y Nómina PERNO los encargos que modifican la asignación básica salarial del/de la servidor/a encargado/a)._x000a__x000a_Interrupción de Encargo: Se verifica el acto administrativo que genera la interrupción del encargo y por ende la variación en los conceptos de nómina._x000a__x000a_Deducibles retención en la fuente: Se revisa formato que se tiene para deducción de dependientes y los anexos según el caso: _x000a__x000a_* Crédito hipotecario se revisa el certificado emitido por el banco. _x000a_* Medicina Prepagada o Plan complementarios: se revisa el certificado emitido por la Entidad competente._x000a__x000a_Cambio de cuenta bancaria: se revisa el certificado emitido por el banco y aportado por el servidor público.  _x000a__x000a_Libranza, AFC, AVP, embargos, afiliaciones cooperativas, Medicina Prepagada: Una vez recibida la solicitud, revisa la capacidad de descuento, que la entidad operadora tenga código interno para entidad operadora de libranzas, el embargo oficio del juzgado._x000a__x000a_.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_x000a__x000a_Horas extra: Resolución horas extras archivadas en nómina de cada mes._x000a__x000a_Incapacidad: Resoluciones de incapacidades archivadas en nómina de cada mes._x000a__x000a_Ingreso: 2211300-FT-159 Hoja de Ruta- Novedad de Ingreso con el VoBo del Profesional que revisa el ingreso, que es adicionada a la historia laboral de los/as servidores/as públicos/as que ingresan a la entidad y la posición en el Sistema de Personal y Nómina Perno._x000a__x000a_Primas Técnicas: 4203000-FT-997 Resolución Prima Técnica._x000a__x000a_Vacaciones: Resolución Vacaciones reconocidas archivadas en la nómina de cada mes._x000a__x000a_Retiros: 4203000-FT-997  Resolución de retiro._x000a__x000a_Licencia no remunerada: 4203000-FT-997 Resolución por la cual se concede una licencia no remunerada._x000a_                                                                                                                                                    _x000a_Encargos: 4203000-FT-997 Resolución por medio de la cual se hace un encargo a un/a servidor/a._x000a__x000a_Interrupción de Encargo: 4203000-FT-997  Resolución por la cual se da por terminado un encargo a un/a servidor/a._x000a__x000a_Deducibles retenciones en la fuente: Radicado del Sistema de Gestión Documental._x000a__x000a_Cambio de cuenta bancaria: Correo electrónico remitido a la Subdirección Financiera con los soportes. _x000a__x000a_Novedades de Libranza, AFC: Oficios de solicitud y aprobación, así como registros de consignación de AFC, APV y embargos archivados en la serie documental Nómina y Tipo documental Libranzas en el archivo de la entidad._x000a_._x000a_- 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_x000a_- 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n lugar. De lo contrario, quedan como evidencia el/los 2211600-FT-011 memorando/s por medio de las cuales se solicita Registro Presupuestal a la Subdirección Financiera con soportes que evidencian igualdad en los valores a dispersar bajo el concepto de nómina ._x000a_- 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_x000a_- 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Detectivo_x000a__x000a__x000a__x000a__x000a__x000a__x000a__x000a__x000a__x000a__x000a__x000a__x000a__x000a__x000a_"/>
    <s v="25%_x000a_2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30%_x000a__x000a__x000a__x000a__x000a__x000a__x000a__x000a__x000a__x000a__x000a__x000a__x000a__x000a__x000a_"/>
    <s v="- 1 El mapa de riesgos del proceso de Gestión del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_x000a_- 2 El mapa de riesgos del proceso de Gestión del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_x000a_- 3 El mapa de riesgos del proceso de Gestión del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8143999999999997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trimestralmente la reprogramación del Plan Anual de Caja con el propósito de proyectar los recursos requeridos para el pago de las nóminas de los(as) servidores(as) de la Entidad."/>
    <s v="- Profesional Especializado o Profesional Universitario de Talento Humano"/>
    <s v="- PA230-033"/>
    <s v="- 561"/>
    <s v="- 15/02/2023"/>
    <s v="- 31/12/2023"/>
    <s v="-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_x000a_-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_x000a_-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_x000a_- Realizar el requerimiento  al/a la servidor/a  sobre la devolución del dinero adicional reconocido en los pagos de nómina  y las demás acciones a que haya lugar para efectiva la recuperación del dinero._x000a__x000a__x000a__x000a__x000a__x000a_- Actualizar el mapa de riesgos Gestión del Talento Humano"/>
    <s v="- Director(a) de Talento Humano_x000a_- Director/a Técnico/a de Talento Humano o quien se designe por competencia._x000a_- Director/a Técnico/a y Profesional Especializado o Profesional Universitario de Talento Humano._x000a_- Director/a Técnico/a de Talento Humano_x000a__x000a__x000a__x000a__x000a__x000a_- Director(a) de Talento Humano"/>
    <s v="-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_x000a_- Soportes de la reliquidación de la nómina que presenta presunta materialización del riesgo de corrupción._x000a_- Soportes de la aplicación de las medidas determinadas por la Oficina de Control Interno Disciplinario y/o ente de control._x000a_- Soportes de requerimiento y de las acciones a que haya lugar para la recuperación de los recursos._x000a__x000a__x000a__x000a__x000a__x000a_- Mapa de riesgo  Gestión del Talento Humano,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la valoración antes de controles a Alta_x000a_Se ajusta el nombre del riesgo y se incluye la explicación del riesgo._x000a_Se incluyeron análisis de controles detectivos._x000a_Se ajusta la valoración después de controles a Alta"/>
    <d v="2019-10-31T00:00:00"/>
    <s v="Identificación del riesgo_x000a__x000a_Análisis de controles_x000a__x000a_Tratamiento del riesgo"/>
    <s v="Se incluye la nueva causa &quot;Fallas en la conectividad con los servidores de la Entidad&quot; según la actualización de la DOFA del proceso._x000a_Se adicionan actividades de prevención que se realizan mensualmente dentro del procedimiento._x000a_Se cambia la acción después de los controles conforme el Informe de la Oficina de Control Interno por nuevas."/>
    <d v="2020-03-31T00:00:00"/>
    <s v="Identificación del riesgo_x000a_Análisis antes de controles_x000a__x000a__x000a_"/>
    <s v="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
    <d v="2020-07-13T00:00:00"/>
    <s v="Identificación del riesgo_x000a__x000a__x000a__x000a_"/>
    <s v="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
    <d v="2020-12-04T00:00:00"/>
    <s v="Identificación del riesgo_x000a__x000a_Análisis de controles_x000a__x000a_Tratamiento del riesgo"/>
    <s v="Se ajusta el nombre del riesgo con el ánimo de ajustarlo a acciones netamente contenidas en el marco de la anticorrupción, eliminando las posibles fallas tecnológicas del sistema y/o plataforma utilizada para la liquidación de la nómina. _x000a_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_x000a_Se ajusta actividad de control: &quot;2211300-PR-177 Actividad 4: Verificar la nómina con los reportes (verificación de valores detallados de nómina vs. valor total de nómina)&quot;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quot;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_x000a_Se definen acciones de tratamiento a implementar para el riesgo en la vigencia 2021. "/>
    <d v="2021-02-22T00:00:00"/>
    <s v="Identificación del riesgo_x000a__x000a_Análisis de controles_x000a__x000a_Tratamiento del riesgo"/>
    <s v="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
    <d v="2021-04-16T00:00:00"/>
    <s v="_x000a__x000a__x000a__x000a_Tratamiento del riesgo"/>
    <s v="Se realizó reprogramación en términos de la fecha de terminación de la acción de tratamiento correspondiente actualizar el Procedimiento 2211300-PR-177 Gestión de Nómina y el mapa de riesgos del proceso Gestión Estratégica de Talento Humano, con la definición de controles detectivos propios del proceso, frente a la liquidación de la nómina.  "/>
    <d v="2021-12-13T00:00:00"/>
    <s v="Identificación del riesgo_x000a_Análisis antes de controles_x000a_Análisis de controles_x000a_Análisis después de controles_x000a_Tratamiento del riesgo"/>
    <s v="_x000a_Se actualizó el contexto de la gestión del proceso._x000a_Se ajustó la identificación del riesgo. _x000a_Se ajustó la redacción y evaluación de los controles según los criterios definidos._x000a_Se realizó la eliminación de actividades de control preventivo que no se ejecutan desde el procedimiento Gestión de Nómina y se incluyó control detectivo propio del proceso. _x000a_Se eliminó control detectivo de auditoría. _x000a_Se incluyeron los controles correctivos._x000a_Se ajustaron las acciones de contingencia.  _x000a_Se definieron las acciones de tratamiento._x000a_"/>
    <d v="2022-12-14T00:00:00"/>
    <s v="Identificación del riesgo_x000a__x000a_Análisis de controles_x000a__x000a_Tratamiento del riesgo"/>
    <s v="Se asocia el riesgo al nuevo Mapa de procesos de la Secretaría General de la Alcaldía Mayor de Bogotá, D.C._x000a_Se actualizó el contexto de la gestión del proceso. _x000a_Se realizó el cambio del nombre del proceso en el control correctivo pasando de Gestión Estratégica de Talento Humano a Gestión del Talento Humano en el marco del nuevo Mapa de procesos de la Secretaría General de la Alcaldía Mayor de Bogotá, D.C._x000a_Se definió definieron acciones de tratamiento para la vigencia  2023 "/>
    <d v="2022-12-16T00:00:00"/>
    <s v="Identificación del riesgo_x000a__x000a_Análisis de controles_x000a__x000a_Tratamiento del riesgo"/>
    <s v="Se asocia el riesgo al nuevo Mapa de procesos de la Secretaría General de la Alcaldía Mayor de Bogotá, D.C._x000a_Se actualizó el contexto de la gestión del proceso. _x000a_Se ajustaron las causas internas y externas._x000a_Se realizó el cambio del nombre del proceso en el control correctivo pasando de Gestión Estratégica de Talento Humano a Gestión del Talento Humano en el marco del nuevo Mapa de procesos de la Secretaría General de la Alcaldía Mayor de Bogotá, D.C._x000a_Se definió acción de tratamiento para la vigencia  2023 "/>
    <s v=""/>
    <s v="_x000a__x000a__x000a__x000a_"/>
    <s v=""/>
    <n v="2"/>
  </r>
  <r>
    <s v="Gestión del Talento Humano"/>
    <s v="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Ejecutar las actividades del Sistema de Gestión de la Seguridad y Salud en el Trabajo"/>
    <n v="156"/>
    <s v="FI-C025"/>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x v="0"/>
    <s v="Fraude interno"/>
    <x v="6"/>
    <s v="- Deficiencias en la administración (custodio, uso y manejo) de los elementos dispuestos para la atención de emergencias en las distintas sedes de la entidad._x000a_- Amiguismo._x000a_- Desconocimiento de los principios y valores institucionales._x000a__x000a__x000a__x000a__x000a__x000a__x000a_"/>
    <s v="- Presiones o motivaciones individuales, sociales o colectivas, que inciten a realizar conductas contrarias al deber ser._x000a__x000a__x000a__x000a__x000a__x000a__x000a__x000a__x000a_"/>
    <s v="- Pérdida de credibilidad hacia la entidad de parte de los/as servidores/as, colaboradores/as y ciudadanos/as._x000a_- Detrimento patrimonial_x000a_- Investigaciones disciplinarias._x000a_- Generación de reprocesos y desgaste administrativo.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 No aplica_x000a__x000a__x000a__x000a_"/>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232000-PR-372 - Gestión de Peligros, Riesgos y Amenazas indica que el Profesional Universitario o Técnico Operativo de Talento Humano, autorizado(a) por Director(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4232000-FT-1281 Entrega e inspección de elementos de botiquín que contiene la lista de productos que conforman un botiquín, de acuerdo con la normatividad aplicable. En caso de evidenciar observaciones, desviaciones o diferencias, el Profesional Universitario de Talento Humano registra la novedad en el formato 4232000-FT-1281 Entrega e inspección de elementos de botiquín y gestiona la completitud de los elementos que conforman el botiquín, para hacer la posterior entrega de estos. De lo contrario, se registra la conformidad de la entrega del botiquín en el formato 4232000-FT-1281 Entrega e inspección de elementos de botiquín que contiene la lista de productos que conforman un botiquín, de acuerdo con la normatividad aplicable, firmado tanto por el Profesional Universitario o Técnico Operativo de Talento Humano que ejerce la entrega y por el responsable de la custodia del botiquín en la sede._x000a_- 2 El procedimiento 4232000-PR-372 - Gestión de Peligros, Riesgos y Amenazas indica que el Profesional Universitario o el Técnico Operativo de Talento Humano, autorizado(a) por Director(a) Técnico(a) de Talento Humano, cuatrimestralmente, verifica la completitud e idoneidad de los productos contenidos en los botiquines ubicados en las diferentes sedes de la entidad. La(s) fuente(s) de información utilizadas son la normatividad vigente aplicable a los botiquines, el formato 4232000-FT-1281 Entrega e inspección de elementos de botiquín correspondiente al botiquín a verificar y el formato 4232000-FT-1282 Control del uso de elementos de botiquín diligenciado por el(la) responsable del botiquín. En caso de evidenciar observaciones, desviaciones o diferencias, el Profesional Universitario de Talento Humano registra la novedad identificada en el formato 4232000-FT-1281 Entrega e inspección de elementos de botiquín y posteriormente realiza el reporte de la novedad a través de 2211600-FT-011 Memorando, al líder de la sede en la que se identificó novedad y/o desviación en el(los) botiquín(es). De lo contrario, queda como evidencia el registro de la conformidad del contenido de los botiquines en el formato 4232000-FT-1281 Entrega e inspección de elementos de botiquín._x000a_- 3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2210112-FT-281 Acta subcomité de autocontrol, que incluye el informe de Plan de Seguridad y Salud en el Trabajo.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de Gestión del Talento Human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2 El mapa de riesgos del proceso de Gestión del Talento Human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8799999999999991E-2"/>
    <s v="Mayor (4)"/>
    <n v="0.8"/>
    <s v="Alto"/>
    <s v="El proceso estima que el riesgo se ubica en una zona alta, debido a que los controles establecidos son adecuados y la calificación de los criterios es satisfactoria, ubicando el riesgo en la escala de probabilidad mas baja frente a la resultante antes de controles, y ante su materialización, podrían disminuirse los efectos, aplicando las acciones de contingencia, sin embargo, el impacto no disminuye en riesgos de corrupción."/>
    <s v="Reducir"/>
    <s v="- Definir cronograma 2023 para la realización de la  verificación de la completitud e idoneidad de los productos contenidos en los botiquines de las sedes de la Secretaría General de la Alcaldía Mayor de Bogotá, D.C."/>
    <s v="- Profesional Universitario de Talento Humano autorizado por el(la) Director(a) Técnico(a) de Talento Humano"/>
    <s v="- PA230-034"/>
    <s v="- 562"/>
    <s v="- 15/02/2023"/>
    <s v="- 28/02/2023"/>
    <s v="-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_x000a_-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_x000a__x000a__x000a__x000a__x000a__x000a__x000a_- Actualizar el mapa de riesgos Gestión del Talento Humano"/>
    <s v="- Director(a) de Talento Humano_x000a_- Profesional Universitario de Talento Humano. _x000a_- Director(a) Técnico(a) y Profesional Universitario de Talento Humano._x000a__x000a__x000a__x000a__x000a__x000a__x000a_- Director(a) de Talento Humano"/>
    <s v="-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_x000a_- Botiquín/es con elementos que cumplen con las condiciones establecidas en la normatividad vigente._x000a__x000a_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_x000a_- Soportes de la aplicación de las medidas determinadas por la Oficina de Control Interno Disciplinario y/o ente de control._x000a__x000a__x000a__x000a__x000a__x000a__x000a_- Mapa de riesgo  Gestión del Talento Humano, actualizado."/>
    <d v="2021-12-17T00:00:00"/>
    <s v="Identificación del riesgo_x000a_Análisis antes de controles_x000a_Análisis de controles_x000a_Análisis después de controles_x000a_Tratamiento del riesgo"/>
    <s v="Creación del riesgo."/>
    <d v="2022-02-08T00:00:00"/>
    <s v="_x000a__x000a__x000a__x000a_Tratamiento del riesgo"/>
    <s v="Se modificó la fecha de finalización de la acción de tratamiento &quot;Alinear actividades y puntos de control del procedimiento   4232000-PR-372 - Gestión de Peligros, Riesgos y Amenazas  con los controles preventivos y detectivos definidos en el mapa de riesgo del proceso de Gestión de Seguridad y Salud en el Trabajo&quot; pasando del 01-08-2022 al 30-06-2022, unificándola con las fechas definidas para esta misma acción en las fichas de riesgos No 1, 2 y 3.  "/>
    <d v="2022-12-16T00:00:00"/>
    <s v="Identificación del riesgo_x000a_Análisis antes de controles_x000a_Análisis de controles_x000a__x000a_Tratamiento del riesgo"/>
    <s v="Se asocia el riesgo al nuevo Mapa de procesos de la Secretaría General de la Alcaldía Mayor de Bogotá, D.C._x000a_Se actualizó el contexto de la gestión del proceso. _x000a_Se ajustaron las causas internas y externas._x000a_Se modificó la calificación de la probabilidad de ocurrencia del riesgo pasando de la calificación por  factibilidad a la calificación por frecuencia y se ajustó la explicación de la  valoración obtenida antes de controles. _x000a_Se realizó el cambio del nombre del proceso en el control correctivo pasando de Gestión Estratégica de Talento Humano a Gestión del Talento Humano en el marco del nuevo Mapa de procesos de la Secretaría General de la Alcaldía Mayor de Bogotá, D.C._x000a_Se definieron acciones de tratamiento para la vigencia  2023. "/>
    <d v="2023-04-19T00:00:00"/>
    <s v="_x000a__x000a__x000a__x000a_Establecimiento de controles_x000a_Evaluación de controles_x000a__x000a__x000a__x000a_"/>
    <s v="Se actualizaron todos los controles_x000a_A todos los controles se les modificó el estado &quot;sin documentar&quot; por &quot;documentado&quot;"/>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n v="16"/>
  </r>
  <r>
    <s v="Gestión Financiera"/>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Desarrollar adecuada y oportunamente el trámite financiero para cumplir con las obligaciones que afectan el presupuesto de la entidad y que se originan en desarrollo de las actividades propias de la Secretaría General"/>
    <n v="169"/>
    <s v="EYADP-C011"/>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x v="0"/>
    <s v="Ejecución y administración de procesos"/>
    <x v="7"/>
    <s v="- Conflicto de interés._x000a_- Posibilidad que los controles de seguimiento no sean eficientes y permitan filtrar información sobre las características o el pago a realizar._x000a_- Los funcionarios no son conscientes de los efectos legales y disciplinarios que podría tener la presentación de conductas dudosas._x000a_- Información de entrada manipulada para efectuar los pagos._x000a_- Interpretación inadecuada de la normatividad relacionada con las política tributarias, para favorecer intereses propios o particulares._x000a_- Presiones indebidas para tramitar cuentas de cobro.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Registro de hechos económicos no fidedigno._x000a_- Reproceso de actividades para el pago de obligaciones y sus correspondientes registros._x000a_- Estados financieros no razonables._x000a_- Detrimento del presupuesto._x000a__x000a__x000a_"/>
    <s v="7. Mejorar la oportunidad en la ejecución de los recursos, a través del fortalecimiento de una cultura financiera, para lograr una gestión pública efectiva."/>
    <s v="- -- Ningún trámite y/o procedimiento administrativo_x000a__x000a_"/>
    <s v="- Direccionamiento Estratégico_x000a_- Contratación_x000a_- Procesos de control en el Sistema de Gestión de Calidad_x000a__x000a_"/>
    <s v="Sin asociación"/>
    <s v="- No aplica_x000a__x000a__x000a__x000a_"/>
    <s v="Muy baja (1)"/>
    <n v="0.2"/>
    <s v="Leve (1)"/>
    <s v="Moderado (3)"/>
    <s v="Mayor (4)"/>
    <s v="Moderado (3)"/>
    <s v="Menor (2)"/>
    <s v="Moderado (3)"/>
    <s v="Catastrófico (5)"/>
    <n v="1"/>
    <s v="Extremo"/>
    <s v="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
    <s v="- 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_x000a_- 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_x000a_- 3 El procedimiento de Gestión de Pagos 2211400-PR-333 indica que el Profesional de la Subdirección Financiera, autorizado(a) por el Subdirector Financiero, cada vez que se reciba una cuenta por pagar liquidada y se reciba una causación contable,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_x000a_- 4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s v="- Documentado_x000a_- Documentado_x000a_- Documentado_x000a_- Documentado"/>
    <s v="- Continua_x000a_- Continua_x000a_- Continua_x000a_- Continua"/>
    <s v="- Con registro_x000a_- Con registro_x000a_- Con registro_x000a_- Con registro"/>
    <s v="- Preventivo_x000a_- Preventivo_x000a_- Detectivo_x000a_- Detectivo"/>
    <s v="25%_x000a_25%_x000a_15%_x000a_15%"/>
    <s v="- Manual_x000a_- Manual_x000a_- Manual_x000a_- Manual"/>
    <s v="15%_x000a_15%_x000a_15%_x000a_15%"/>
    <s v="40%_x000a_40%_x000a_30%_x000a_30%"/>
    <s v="- 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_x000a_- 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_x000a_- 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_x000a_- 4 El mapa de riesgos del proceso de Gestión Financiera indica que el equipo operativo del proceso de Gestión Financiera, autorizado(a) por subdirector financiero, cada vez que se identifique la materialización del riesgo Realizar el registro contable de los reintegros."/>
    <s v="- Documentado_x000a_- Documentado_x000a_- Documentado_x000a_- Documentado_x000a__x000a__x000a__x000a__x000a__x000a_"/>
    <s v="- Continua_x000a_- Continua_x000a_- Continua_x000a_- Continua_x000a__x000a__x000a__x000a__x000a__x000a_"/>
    <s v="- Con registro_x000a_- Con registro_x000a_- Con registro_x000a_- Con registro_x000a__x000a__x000a__x000a__x000a__x000a_"/>
    <s v="- Correctivo_x000a_- Correctivo_x000a_- Correctivo_x000a_- Correctivo_x000a__x000a__x000a__x000a__x000a__x000a_"/>
    <s v="10%_x000a_10%_x000a_10%_x000a_10%_x000a__x000a__x000a__x000a__x000a__x000a_"/>
    <s v="- Manual_x000a_- Manual_x000a_- Manual_x000a_- Manual_x000a__x000a__x000a__x000a__x000a__x000a_"/>
    <s v="15%_x000a_15%_x000a_15%_x000a_15%_x000a__x000a__x000a__x000a__x000a__x000a_"/>
    <s v="25%_x000a_25%_x000a_25%_x000a_25%_x000a__x000a__x000a__x000a__x000a__x000a_"/>
    <s v="Muy baja (1)"/>
    <n v="3.5279999999999999E-2"/>
    <s v="Catastrófico (5)"/>
    <n v="1"/>
    <s v="Extremo"/>
    <s v="El proceso estima que el riesgo continúa en zona extrem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Realizar un análisis de la ejecución del trámite relacionado con  la gestión de pagos, con el propósito de  encontrar duplicidades con la gestión contable y así poder optimizar su ejecución"/>
    <s v="- Subdirector Financiero"/>
    <s v="- PA230-013"/>
    <s v="- 533"/>
    <s v="- 1/03/2023"/>
    <s v="- 30/04/2023"/>
    <s v="-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_x000a_- Solicitar ante la Tesorería Distrital la liquidación de los valores no descontados, intereses de mora y sanción (si hay lugar) correspondientes._x000a_- Expedir el recibo de código de barras a través del aplicativo de Tesorera Distrital de conceptos varios, generando los valores a consignar._x000a_- Realizar la consignación de los valores pendientes y remitir al expediente de contratación._x000a_- Realizar el registro contable de los reintegros._x000a__x000a__x000a__x000a__x000a_- Actualizar el mapa de riesgos Gestión Financiera"/>
    <s v="- Subdirector(a) Financiero(a)_x000a_- Subdirector Financiero_x000a_- Subdirector Financiero_x000a_- Subdirector Financiero_x000a_- Profesional de la Subdirección Financiera_x000a__x000a__x000a__x000a__x000a_- Subdirector(a) Financiero(a)"/>
    <s v="-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_x000a_- Oficio a la Tesorería Distrital solicitando la liquidación de los valores no descontados, intereses de mora y sanción (si hay lugar) correspondientes._x000a_- Recibo de código de barras a través del aplicativo de Tesorera Distrital de conceptos varios._x000a_- Recibo de consignación y oficio o memorando enviado a la Dirección de contratación._x000a_- Registro en el aplicativo contable._x000a__x000a__x000a__x000a__x000a_- Mapa de riesgo  Gestión Financiera, actualizado."/>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0"/>
    <d v="2021-05-03T00:00:00"/>
    <s v="_x000a__x000a__x000a__x000a_Tratamiento del riesgo"/>
    <s v="Se reprogramaron las actividades asociadas a la acción preventiva #30"/>
    <d v="2021-07-15T00:00:00"/>
    <s v="_x000a__x000a__x000a__x000a_Tratamiento del riesgo"/>
    <s v="Se reprogramaron las actividades asociadas a la acción preventiva #30"/>
    <d v="2021-09-10T00:00:00"/>
    <s v="_x000a__x000a__x000a_Análisis después de controles_x000a_Tratamiento del riesgo"/>
    <s v="Se reprogramaron las actividades asociadas a la acción preventiva #30_x000a_Se ajustaron todas las actividades de control de acuerdo con la modificación realizada en el  procedimiento   2211400-PR-333 Gestión de pagos versión 06"/>
    <d v="2021-12-02T00:00:00"/>
    <s v="Identificación del riesgo_x000a_Análisis antes de controles_x000a_Análisis de controles_x000a_Análisis después de controles_x000a_Tratamiento del riesgo"/>
    <s v="_x000a_Se actualiza el contexto de la gestión del proceso_x000a_Se ajusta la descripción del riesgo, dejándola mas clara y precisa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12T00:00:00"/>
    <s v="Identificación del riesgo_x000a__x000a__x000a__x000a_Tratamiento del riesgo"/>
    <s v="Se ajusta el objetivo, el alcance del proceso y se establece una acción de tratamiento"/>
    <d v="2023-06-26T00:00:00"/>
    <s v="Establecimiento de controles_x000a__x000a_Evaluación de controles_x000a__x000a_Tratamiento del riesgo"/>
    <s v="En los controles 3 y 4 se determina únicamente el énfasis detectivo, por tanto, se eliminan donde figuran como preventivos. Se ajusta nuevamente el consecutivo de los controles._x000a__x000a_Se valora nuevamente el riesgo quedando en zona extrema ante la aplicación de los controles._x000a__x000a_La opción de reducir el riesgo continúa."/>
    <s v=""/>
    <s v="_x000a__x000a__x000a__x000a_"/>
    <s v=""/>
    <s v=""/>
    <s v="_x000a__x000a__x000a__x000a_"/>
    <s v=""/>
    <s v=""/>
    <s v="_x000a__x000a__x000a__x000a_"/>
    <s v=""/>
    <n v="6"/>
  </r>
  <r>
    <s v="Gestión Financiera"/>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Registrar la gestión contable"/>
    <n v="170"/>
    <s v="EYADP-C012"/>
    <s v="Posibilidad de afectación reputacional por  hallazgos y sanciones impuestas por órganos de control, debido a uso indebido de información privilegiada para el inadecuado registro de los hechos económicos, con el fin de obtener beneficios propios o de terceros  "/>
    <x v="0"/>
    <s v="Ejecución y administración de procesos"/>
    <x v="7"/>
    <s v="- Conflicto de interés._x000a_- No se tienen establecidos controles adecuados para el tratamiento de la información sobre los hechos económicos._x000a_- Los funcionarios no son conscientes de los efectos legales y disciplinarios que podría tener la presentación de conductas dudosas._x000a_- Información de entrada manipulada para registrar los hechos económicos._x000a_- Interpretación inadecuada de la normatividad relacionada con las política contables, para favorecer intereses propios o particulares._x000a_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No fenecimiento de la cuenta._x000a_- Registro de hechos económicos no fidedigno._x000a_- Reproceso de actividades para el registro de hechos económicos._x000a_- Estados financieros no razonables._x000a__x000a__x000a_"/>
    <s v="7. Mejorar la oportunidad en la ejecución de los recursos, a través del fortalecimiento de una cultura financiera, para lograr una gestión pública efectiva."/>
    <s v="- -- Ningún trámite y/o procedimiento administrativo_x000a__x000a_"/>
    <s v="- Direccionamiento Estratégico_x000a_- Gestión de Recursos Físicos_x000a_- Gestión Estratégica de Talento Humano_x000a_- Contratación_x000a_"/>
    <s v="Sin asociación"/>
    <s v="- No aplica_x000a__x000a__x000a__x000a_"/>
    <s v="Muy baja (1)"/>
    <n v="0.2"/>
    <s v="Moderado (3)"/>
    <s v="Menor (2)"/>
    <s v="Mayor (4)"/>
    <s v="Moderado (3)"/>
    <s v="Menor (2)"/>
    <s v="Menor (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 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_x000a_- 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a la dependencia de aprobación de la información financiera recibida por las dependencias._x000a_- 3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_x000a_- 4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s v="- Documentado_x000a_- Documentado_x000a_- Documentado_x000a_- Documentado"/>
    <s v="- Continua_x000a_- Continua_x000a_- Continua_x000a_- Continua"/>
    <s v="- Con registro_x000a_- Con registro_x000a_- Con registro_x000a_- Con registro"/>
    <s v="- Preventivo_x000a_- Detectivo_x000a_- Preventivo_x000a_- Detectivo"/>
    <s v="25%_x000a_15%_x000a_25%_x000a_15%"/>
    <s v="- Manual_x000a_- Manual_x000a_- Manual_x000a_- Manual"/>
    <s v="15%_x000a_15%_x000a_15%_x000a_15%"/>
    <s v="40%_x000a_30%_x000a_40%_x000a_30%"/>
    <s v="- 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_x000a_- 2 El mapa de riesgos del proceso de Gestión Financiera indica que el equipo operativo del proceso de Gestión Financiera, autorizado(a) por subdirector financiero, cada vez que se identifique la materialización del riesgo reporta el registro contable para el siguiente periodo."/>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3.5279999999999992E-2"/>
    <s v="Catastrófico (5)"/>
    <n v="1"/>
    <s v="Extremo"/>
    <s v="El proceso estima que el riesgo continúa en zona extrem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Realizar un análisis de la ejecución del trámite relacionado con  la gestión de pagos, con el propósito de  encontrar duplicidades con la gestión de pagos y así poder optimizar su ejecución"/>
    <s v="- Subdirector Financiero"/>
    <s v="- PA230-014"/>
    <s v="- 534"/>
    <s v="- 1/03/2023"/>
    <s v="- 30/04/2023"/>
    <s v="-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_x000a_- Realizar los ajustes correspondientes al registro contable indebido, o complementar la información que corresponda a los hechos reales._x000a_- Reportar el registro contable para el siguiente periodo._x000a__x000a__x000a__x000a__x000a__x000a__x000a_- Actualizar el mapa de riesgos Gestión Financiera"/>
    <s v="- Subdirector(a) Financiero(a)_x000a_- Profesional de la Subdirección Financiera_x000a_- Profesional de la Subdirección Financiera_x000a__x000a__x000a__x000a__x000a__x000a__x000a_- Subdirector(a) Financiero(a)"/>
    <s v="-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_x000a_- Registro contable ajustado en LIMAY._x000a_- Comprobante de contabilidad._x000a__x000a__x000a__x000a__x000a__x000a__x000a_- Mapa de riesgo  Gestión Financiera, actualizado."/>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1"/>
    <d v="2021-04-29T00:00:00"/>
    <s v="_x000a__x000a__x000a__x000a_Tratamiento del riesgo"/>
    <s v="Se reprogramaron las actividades asociadas a las acciones preventivas # 44 y #26"/>
    <d v="2021-05-03T00:00:00"/>
    <s v="_x000a__x000a__x000a__x000a_Tratamiento del riesgo"/>
    <s v="Se reprogramaron las actividades asociadas a la acción preventiva #31"/>
    <d v="2021-07-15T00:00:00"/>
    <s v="_x000a__x000a__x000a__x000a_Tratamiento del riesgo"/>
    <s v=" Se reprogramaron las actividades asociadas a la acción preventiva #31"/>
    <d v="2021-09-10T00:00:00"/>
    <s v="_x000a__x000a__x000a_Análisis después de controles_x000a_Tratamiento del riesgo"/>
    <s v="Se reprogramaron las actividades asociadas a la acción preventiva #31_x000a_Se ajustaron todas las actividades de control de acuerdo con la modificación realizada en el  procedimiento  Gestión Contable 2211400-PR-025   con versión 16"/>
    <d v="2021-12-02T00:00:00"/>
    <s v="Identificación del riesgo_x000a_Análisis antes de controles_x000a_Análisis de controles_x000a_Análisis después de controles_x000a_Tratamiento del riesgo"/>
    <s v="Se actualiza el contexto de la gestión del proceso_x000a_Se ajusta la descripción del riesgo, dejándola mas clara y precisa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d v="2022-12-12T00:00:00"/>
    <s v="Identificación del riesgo_x000a__x000a__x000a__x000a_Tratamiento del riesgo"/>
    <s v="Se ajusta el objetivo y el alcance del proceso y se establece una acción de tratamiento"/>
    <d v="2023-06-26T00:00:00"/>
    <s v="Establecimiento de controles_x000a__x000a_Evaluación de controles_x000a__x000a_Tratamiento del riesgo"/>
    <s v="En los controles 2 y 3 se determina únicamente el énfasis detectivo, por tanto, se eliminan donde figuran como preventivos. Se ajusta nuevamente el consecutivo de los controles._x000a__x000a_Se valora nuevamente el riesgo quedando en zona extrema ante la aplicación de los controles._x000a__x000a_La opción de reducir el riesgo continúa"/>
    <s v=""/>
    <s v="_x000a__x000a__x000a__x000a_"/>
    <s v=""/>
    <s v=""/>
    <s v="_x000a__x000a__x000a__x000a_"/>
    <s v=""/>
    <n v="4"/>
  </r>
  <r>
    <s v="Gestión Jurídica"/>
    <s v="Asesorar y representar jurídicamente a la Secretaria General de la Alcaldía Mayor Bogotá D.C. mediante el análisis, trámite, defensa y solución de asuntos de carácter jurídico con el fin de solucionar los asuntos de carácter jurídico que surjan en el desarrollo de las funciones."/>
    <s v="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 "/>
    <s v="Jefe de Oficina Jurídica"/>
    <s v="Apoyo"/>
    <s v="Gestionar la defensa judicial y extrajudicial de la Secretaría General"/>
    <n v="175"/>
    <s v="FI-C026"/>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x v="0"/>
    <s v="Fraude interno"/>
    <x v="8"/>
    <s v="- Disposición y consulta de la normatividad, falta un normograma integral con  la totalidad y clasificación de las normas _x000a_- Confusión entre normas y directrices a nivel institucional como Secretaría General y directrices a nivel Distrital_x000a_- Posible configuración de Conflicto de Interés entre el apoderado de la Secretaría General y los demandantes_x000a__x000a__x000a__x000a__x000a__x000a__x000a_"/>
    <s v="- Constante actualización de directrices Nacionales y Distritales que no surten suficientes procesos de socialización. _x000a_-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_x000a__x000a__x000a__x000a__x000a__x000a__x000a_"/>
    <s v="- Eventos que afecten la situación jurídica de la organización debido al  incumplimiento o desacato de la normatividad legal que constituirían detrimento patrimonial por pago de condenas_x000a_- Adelantar Planes de Acción en le marco de la Política de Prevención del Daño Antijurídico y análisis de impacto litigioso_x000a_- Afectación reputacional por decisiones adversas que identificaron acciones u omisiones de funcionarios y/o colaboradores de la Entidad_x000a_- Hallazgos por parte de los Entes de Control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 No aplica_x000a__x000a__x000a__x000a_"/>
    <s v="Muy baja (1)"/>
    <n v="0.2"/>
    <s v="Leve (1)"/>
    <s v="Leve (1)"/>
    <s v="Leve (1)"/>
    <s v="Leve (1)"/>
    <s v="Leve (1)"/>
    <s v="Leve (1)"/>
    <s v="Moderado (3)"/>
    <n v="0.6"/>
    <s v="Moderado"/>
    <s v="La probabilidad de riesgo se ubica en zona Muy baja, teniendo en cuenta que el riesgo no se materializó durante los últimos 4 años. El impacto es moderado de acuerdo al resultado obtenido de diligenciar la encuesta."/>
    <s v="- 1 El procedimiento 4203000-PR-355 &quot;gestión jurídica para la defensa de los intereses de la secretaría general&quot; (actividad No. 2) indica que el apoderado de la Entidad, autorizado(a) por el Decreto 1069 de 2015, cada vez que se requiera registrar en el  expediente físico y en el Sistema de Información de Procesos Judiciales &quot;SIPROJ&quot;,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_x000a_- 2 El procedimiento 4203000-PR-355 &quot;gestión jurídica para la defensa de los intereses de la secretaría general&quot;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_x000a_- 3 El procedimiento 4203000-PR-355 &quot;gestión jurídica para la defensa de los intereses de la secretaría general&quot;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_x000a_- 4 El procedimiento 4203000-PR-355 &quot;Gestión jurídica para la defensa de los intereses de la secretaría general&quot;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_x000a_.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Preventivo_x000a_- Detectivo_x000a__x000a__x000a__x000a__x000a__x000a__x000a__x000a__x000a__x000a__x000a__x000a__x000a__x000a__x000a__x000a_"/>
    <s v="25%_x000a_2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40%_x000a_30%_x000a__x000a__x000a__x000a__x000a__x000a__x000a__x000a__x000a__x000a__x000a__x000a__x000a__x000a__x000a__x000a_"/>
    <s v="- 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_x000a_- 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3.0239999999999996E-2"/>
    <s v="Moderado (3)"/>
    <n v="0.6"/>
    <s v="Moderado"/>
    <s v="El resultado de la probabilidad es Muy baja, dado que el riesgo no se ha materializado y se tienen 4 controles preventivos. Es impacto es leve ya que se dispone de 3 controles correctivos para disminuir la calificación."/>
    <s v="Reducir"/>
    <s v="- 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_x000a_- Realizar durante el Comité de Conciliación el estudio, evaluación y análisis de las conciliaciones, procesos y laudos arbitrales que fueron de conocimiento de dicho Comité."/>
    <s v="- Jefe de Oficina Jurídica_x000a__x000a_- Comité de Conciliación"/>
    <s v="- PA230-009"/>
    <s v="- 528_x000a__x000a_- 529"/>
    <s v="- 1/03/2023_x000a__x000a_- 15/02/2023"/>
    <s v="- 28/04/2023_x000a__x000a_- 31/12/2023"/>
    <s v="- Reportar 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a la Oficina Asesora de Planeación en el informe de monitoreo en caso que tenga fallo._x000a_-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_x000a_- Estudia, evalúa y analiza el caso, realiza recomendaciones para prevenir la recurrencia de la causa que originó el proceso o la sentencia lo cual se consigna en el acta de Comité de Conciliación_x000a__x000a__x000a__x000a__x000a__x000a__x000a_- Actualizar el mapa de riesgos Gestión Jurídica"/>
    <s v="- Jefe de Oficina Jurídica_x000a_- Comité de Conciliación_x000a_- Comité de Conciliación_x000a__x000a__x000a__x000a__x000a__x000a__x000a_- Jefe de Oficina Jurídica"/>
    <s v="- Notificación realizada d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_x000a_- Acta de Comité de Conciliación_x000a_- Acta de Comité de Conciliación_x000a__x000a__x000a__x000a__x000a__x000a__x000a_- Mapa de riesgo  Gestión Jurídica, actualizado."/>
    <d v="2019-05-14T00:00:00"/>
    <s v="Identificación del riesgo_x000a_Análisis antes de controles_x000a_Análisis de controles_x000a_Análisis después de controles_x000a_Tratamiento del riesgo"/>
    <s v="Creación del riesgo."/>
    <d v="2019-10-29T00:00:00"/>
    <s v="_x000a_Análisis antes de controles_x000a_Análisis de controles_x000a__x000a_Tratamiento del riesgo"/>
    <s v="Se analizó la probabilidad del riesgo por frecuencia dado que ya se tiene trazabilidad de éste._x000a_Se incluyeron 4 controles preventivos que se encuentran documentados en el procedimiento de &quot;Gestión Jurídica para la defensa de los intereses de la Secretaría General&quot;._x000a_Se ajustó la redacción de los controles preventivos acorde con lo documentado en el procedimiento de &quot;Gestión Jurídica para la defensa de los intereses de la Secretaría General&quot;._x000a_Se ajustó la fecha de terminación de las acciones propuestas según el Aplicativo SIG."/>
    <d v="2020-03-11T00:00:00"/>
    <s v="Identificación del riesgo_x000a__x000a__x000a__x000a_Tratamiento del riesgo"/>
    <s v="Se incluye la relación con los proyectos de inversión posiblemente afectados (Proyecto 1125) _x000a_Se incluyó la acción de tratamiento para la vigencia 2020"/>
    <d v="2020-08-31T00:00:00"/>
    <s v="_x000a__x000a_Análisis de controles_x000a__x000a_"/>
    <s v="Se elimina el control detectivo asociado con auditorías internas de gestión."/>
    <d v="2020-12-04T00:00:00"/>
    <s v="_x000a__x000a__x000a__x000a_Tratamiento del riesgo"/>
    <s v="Se definen acciones de tratamiento a 2021."/>
    <d v="2021-02-17T00:00:00"/>
    <s v="_x000a__x000a__x000a__x000a_Tratamiento del riesgo"/>
    <s v="Se asocian las actividades de control a fortalecer para las acciones propuestas, así mismo, se ajustaron las fechas."/>
    <d v="2021-02-22T00:00:00"/>
    <s v="Identificación del riesgo_x000a__x000a__x000a__x000a_"/>
    <s v="Se modificó la casilla de proyectos de inversión asociados, para lo cual, se realizó análisis conjunto con la Oficina Asesora de Planeación, en la cual se concluyó que Gestión Jurídica es transversal y ninguno de los riesgos están asociados."/>
    <d v="2021-08-11T00:00:00"/>
    <s v="_x000a__x000a_Análisis de controles_x000a__x000a_"/>
    <s v="Se realizó la actualización de los controles detectivos y preventivos"/>
    <d v="2021-12-14T00:00:00"/>
    <s v="Identificación del riesgo_x000a_Análisis antes de controles_x000a_Análisis de controles_x000a_Análisis después de controles_x000a_Tratamiento del riesgo"/>
    <s v="Se actualizó el contexto del proceso_x000a_Se actualizó la identificación del riesgo teniendo en cuenta los cambios sugeridos por la Guía para la administración de riesgos de Gestión, corrupción y proyectos de inversión._x000a_Se realizó el análisis de controles de la probabilidad por el criterio de exposición y se actualizo la valoración del impacto._x000a_Se definieron nuevos controles al riesgo y se realizó su respectiva calificación._x000a_Se realizó el análisis después de controles teniendo en cuenta la valoración obtenida con los controles definidos._x000a_Se definió el plan de contingencia para el riesgo identificado._x000a_Se definió como opción de tratamiento aceptar el riesgo."/>
    <d v="2022-03-25T00:00:00"/>
    <s v="Identificación del riesgo_x000a__x000a__x000a__x000a_"/>
    <s v="Se ajustó la identificación del riesgo, según los parámetros de redacción._x000a_Se complementó y validó el análisis de causas, así como las consecuencias que se pueden ocasionar con la materialización del riesgo "/>
    <d v="2022-12-02T00:00:00"/>
    <s v="Identificación del riesgo_x000a__x000a_Análisis de controles_x000a__x000a_Tratamiento del riesgo"/>
    <s v="Se ajusta la actividad clave asociada al riesgo_x000a_Se ajustaron los controles de conformidad con la nueva versión del procedimiento PR-355 &quot;Gestión Jurídica para la Defensa de los Intereses de la Secretaría General&quot;_x000a_Se ajustó el plan de contingencia para el riesgo identificado_x000a_Se definió la acción de tratamiento a 2023"/>
    <d v="2023-04-26T00:00:00"/>
    <s v="Establecimiento de controles_x000a_Evaluación de controles"/>
    <s v="Establecimiento de controles: Una vez analizado el control de tipo preventivo: “ 4 El procedimiento 4203000-PR-355 “Gestión jurídica para la defensa de los intereses de la secretaría general”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Preventivo Implementación: Manual “, se evidencia que el control es de tipo detectivo, por lo cual se ajustó este atributo en el control del riesgo."/>
    <n v="0"/>
  </r>
  <r>
    <s v="Gobierno Abierto y Relacionamiento con la Ciudadanía"/>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Administrar canales de relacionamiento con la ciudadanía"/>
    <n v="179"/>
    <s v="FI-C027"/>
    <s v="Posibilidad de afectación reputacional por pérdida de credibilidad y confianza en la Secretaría General, debido a realización de cobros indebidos durante la prestación del servicio en el canal presencial de la Red CADE dispuesto para el servicio a la ciudadanía"/>
    <x v="0"/>
    <s v="Fraude interno"/>
    <x v="9"/>
    <s v="- Alta rotación de personal generando retrasos en la curva de aprendizaje._x000a_- Debilidades en la comunicación clara y unificada en diferentes niveles de la entidad._x000a__x000a__x000a__x000a__x000a__x000a__x000a__x000a_"/>
    <s v="- Presiones o motivaciones de los ciudadanos que incitan al servidor público a realizar conductas contrarias al deber ser._x000a__x000a__x000a__x000a__x000a__x000a__x000a__x000a__x000a_"/>
    <s v="- Pérdida de credibilidad y de confianza que dificulte la ejecución de las políticas, programas y proyectos de la Secretaría General.  _x000a_- Intervenciones o hallazgos por partes de entes de control u otro ente regulador, interno o externo._x000a_- Incumplimiento de objetivos y metas institucionales.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de control en el Sistema de Gestión de Calidad_x000a__x000a__x000a__x000a_"/>
    <s v="Sin asociación"/>
    <s v="- No aplica_x000a__x000a__x000a__x000a_"/>
    <s v="Baja (2)"/>
    <n v="0.4"/>
    <s v="Menor (2)"/>
    <s v="Moderado (3)"/>
    <s v="Menor (2)"/>
    <s v="Menor (2)"/>
    <s v="Menor (2)"/>
    <s v="Moderado (3)"/>
    <s v="Mayor (4)"/>
    <n v="0.8"/>
    <s v="Alto"/>
    <s v="El proceso estima que el riesgo se ubica en una zona alta, debido a que el riesgo se presentó al menos una vez en los últimos cuatro años, sin embargo, ante su materialización, podrían presentarse los efectos significativos, señalados en la encuesta del Departamento Administrativo de la Función Pública."/>
    <s v="- 1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_x000a_- 2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_x000a_- 3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Gobierno Abierto y Relacionamiento con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1759999999999998"/>
    <s v="Mayor (4)"/>
    <n v="0.8"/>
    <s v="Alto"/>
    <s v="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Sensibilizar a los servidores de la Dirección del Sistema Distrital de Servicio a la Ciudadanía sobre los valores de integridad y el Código Disciplinario Único."/>
    <s v="- Gestores de transparencia e integridad de la Dirección del Sistema Distrital de Servicio a la Ciudadana"/>
    <s v="- PA230-010"/>
    <s v="- 530"/>
    <s v="- 1/03/2023"/>
    <s v="- 31/12/2023"/>
    <s v="- Reportar 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a la Oficina Asesora de Planeación en el informe de monitoreo en caso que tenga fallo._x000a_- Reportar a la Oficina de Control Interno Disciplinario el presunto hecho de realización de cobros indebidos durante la prestación del servicio en el canal presencial de la Red CADE._x000a__x000a__x000a__x000a__x000a__x000a__x000a__x000a_- Actualizar el mapa de riesgos Gobierno Abierto y Relacionamiento con la Ciudadanía"/>
    <s v="- Subsecretario(a) de Servicio a la Ciudadanía y Alto(a) Consejero(a) Distrital de Tecnologías de la Información y las Comunicaciones_x000a_- Director (a) del Sistema Distrital de Servicio a la Ciudadanía_x000a__x000a__x000a__x000a__x000a__x000a__x000a__x000a_- Subsecretario(a) de Servicio a la Ciudadanía y Alto(a) Consejero(a) Distrital de Tecnologías de la Información y las Comunicaciones"/>
    <s v="- Notificación realizada d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reporte de monitoreo a la Oficina Asesora de Planeación en caso que el riesgo tenga fallo definitivo._x000a_- Memorando o correo electrónico reportando a la Oficina de Control Interno Disciplinario el posible hecho de realización de cobros indebidos durante la prestación del servicio en el canal presencial de la Red CADE._x000a__x000a__x000a__x000a__x000a__x000a__x000a__x000a_- Mapa de riesgo  Gobierno Abierto y Relacionamiento con la Ciudadanía, actualizado."/>
    <d v="2019-01-31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ctualiza la evaluación de la frecuencia e impacto de acuerdo a la nueva herramienta de gestión de riesgos_x000a_Se califica la probabilidad por frecuencia_x000a_Se actualiza la valoración del riesgo antes y después de controles, quedando en zona de riesgo moderada_x000a_Se incluye plan de tratamiento y plan de contingencia "/>
    <d v="2019-10-21T00:00:00"/>
    <s v="Identificación del riesgo_x000a_Análisis antes de controles_x000a_Análisis de controles_x000a__x000a_Tratamiento del riesgo"/>
    <s v="Se modifica la redacción de explicación del riesgo, debido a que la interacción persé no genera la materialización del riesgo._x000a_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_x000a_La probabilidad se incrementa en dos cuadrantes de acuerdo al análisis realizado según información de los últimos dos años, pasando a moderado y valoración moderada_x000a_En el análisis de controles se ajusta la redacción de los controles, acorde a lo establecido en el  procedimiento 036 e instructivo 064._x000a_Se modifica la frecuencia, ya que en la operación los profesionales responsables de punto (PRP) ejercen los controles diariamente y no por demanda. _x000a_Se actualiza la fecha de terminación de la acción según aplicativo SIG"/>
    <d v="2020-03-19T00:00:00"/>
    <s v="Identificación del riesgo_x000a_Análisis antes de controles_x000a__x000a__x000a_Tratamiento del riesgo"/>
    <s v="Se identificó el proyecto de inversión posiblemente afectado con la materialización del riesgo_x000a_Se incluyen perspectivas para los efectos(consecuencias) identificados_x000a_Se realiza la calificación del impacto del riesgo mediante al botón &quot;perspectivas de impacto&quot;._x000a_Se cambia la causa &quot;Debilidades en la aplicación de los puntos de control - precisar contexto, ver guía&quot; por &quot;Intereses Personales&quot;_x000a_Se modifica la frecuencia, debido a que un hallazgo de la Oficina de Control Interno, se presentó  hace más de tres años, se modifican las evidencias_x000a_Teniendo en cuenta que se presenta la necesidad de reducir el riesgo, se identifica y se formula el plan de tratamiento, consistente en una acción preventiva"/>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_x000a__x000a_Tratamiento del riesgo"/>
    <s v="Se ajustó la fecha de finalización de la acción &quot;Realizar sensibilización sobre el código de integridad a los servidores del canal presencial Red CADE&quot;, de acuerdo con la fecha de cierre de la acción en el aplicativo SIG."/>
    <d v="2021-02-22T00:00:00"/>
    <s v="Identificación del riesgo_x000a__x000a_Análisis de controles_x000a__x000a_Tratamiento del riesgo"/>
    <s v="Se ajustó proyectos de inversión posiblemente afectados, teniendo en cuenta que el riesgo no esta asociado a los riesgos del proyecto de inversión._x000a_Se incluyó actividad de control preventivo mensual por parte de los responsables de punto de atención._x000a_Se incluyó actividad de control detectivo bimestral por parte del Director del Sistema Distrital de Servicio a la Ciudadanía._x000a_Se ajustó acción de tratamiento de acuerdo con lo registrado en el aplicativo SIG."/>
    <d v="2021-07-27T00:00:00"/>
    <s v="_x000a__x000a_Análisis de controles_x000a__x000a_Tratamiento del riesgo"/>
    <s v="Se ajustan los controles detectivos y preventivos en coherencia con la actualización del procedimiento Administración del Modelo Multicanal de Servicio a la Ciudadanía (2213300-PR-036) versión 14._x000a_Se ajusta la fecha de inicio de la Acción Preventiva # 31, de acuerdo con la información registrada en los aplicativos SIG y CHIE."/>
    <d v="2021-09-16T00:00:00"/>
    <s v="_x000a__x000a_Análisis de controles_x000a__x000a_"/>
    <s v="Se ajustan los controles detectivos y preventivos en coherencia con la actualización del procedimiento Administración del Modelo Multicanal de Servicio a la Ciudadanía (2213300-PR-036) versión 15."/>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a la calificación del impacto._x000a_Se ajusta la redacción y evaluación de los controles según los criterios definidos._x000a_Se incluyeron los controles correctivos._x000a_Se define acción de contingencia."/>
    <d v="2022-12-02T00:00:00"/>
    <s v="Identificación del riesgo_x000a__x000a_Análisis de controles_x000a__x000a_Tratamiento del riesgo"/>
    <s v="Se actualiza el contexto de la gestión del proceso, de acuerdo con las actividades definidas en el proceso Gobierno abierto y relacionamiento con la ciudadanía. _x000a_Se actualizan las causas internas, externas efectos según el análisis DOFA del nuevo proceso._x000a_Se ajustan los controles detectivos y preventivos, acorde con la actualización del procedimiento Administración del Modelo Multicanal de Relacionamiento con la Ciudadanía (2213300-PR-036)  Versión 16._x000a_Se ajustan los controles correctivos acorde con el nombre del nuevo proceso._x000a_Se define acción de tratamiento para fortalecer la gestión del riesgo._x000a_Se ajustan las acciones de contingencia acorde con el nombre del nuevo proceso."/>
    <s v=""/>
    <s v="_x000a__x000a__x000a__x000a_"/>
    <s v=""/>
    <s v=""/>
    <s v="_x000a__x000a__x000a__x000a_"/>
    <s v=""/>
    <n v="4"/>
  </r>
  <r>
    <s v="Gobierno Abierto y Relacionamiento con la Ciudadanía"/>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Medir y analizar la calidad en la prestación del servicio en los canales de relacionamiento con la Ciudadanía de la administración distrital"/>
    <n v="180"/>
    <s v="UPYP-C002"/>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x v="0"/>
    <s v="Usuarios, productos y prácticas"/>
    <x v="9"/>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misionales en el Sistema de Gestión de Calidad_x000a__x000a__x000a__x000a_"/>
    <s v="Sin asociación"/>
    <s v="- No aplica_x000a__x000a__x000a__x000a_"/>
    <s v="Muy baja (1)"/>
    <n v="0.2"/>
    <s v="Leve (1)"/>
    <s v="Menor (2)"/>
    <s v="Menor (2)"/>
    <s v="Leve (1)"/>
    <s v="Leve (1)"/>
    <s v="Leve (1)"/>
    <s v="Moderado (3)"/>
    <n v="0.6"/>
    <s v="Moderado"/>
    <s v="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
    <s v="- 1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se indica, en el mismo formato de evidencia de reunión, la conformidad a la operación y/o a las herramientas de seguimiento y evaluación._x000a_- 2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De lo contrario, se indica, en la misma evidencia de reunión, la conformidad a la operación y/o a las herramientas de seguimiento y evaluación.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obierno abierto y relacionamiento con la Ciudadanía indica que el / la directora(a) Distrital de Calidad del Servicio, autorizado(a) por el / la Subsecretario(a) de Servicio a la Ciudadanía, cada vez que se identifique la materialización del riesgo repite el monitoreo y lo compara con el anterior._x000a_- 2 El mapa de riesgos del proceso de Gobierno abierto y relacionamiento con la Ciudadanía indica que el / la directora(a) Distrital de Calidad del Servicio, autorizado(a) por el / la Subsecretario(a) de Servicio a la Ciudadanía, cada vez que se identifique la materialización del riesgo informa al Operador Disciplinari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Moderado (3)"/>
    <n v="0.6"/>
    <s v="Moderado"/>
    <s v="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Sensibilizar a los servidores de la DDCS sobre los valores de integridad, con relación al servicio a la ciudadanía."/>
    <s v="- Gestor de integridad de la Dirección Distrital de Calidad del Servicio"/>
    <s v="- PA230-012"/>
    <s v="- 532"/>
    <s v="- 1/03/2023"/>
    <s v="- 31/10/2023"/>
    <s v="-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_x000a_- Repetir el monitoreo y compararlo con el anterior_x000a_- Informar al Operador Disciplinario_x000a__x000a__x000a__x000a__x000a__x000a__x000a_- Actualizar el mapa de riesgos Gobierno Abierto y Relacionamiento con la Ciudadanía"/>
    <s v="- Subsecretario(a) de Servicio a la Ciudadanía y Alto(a) Consejero(a) Distrital de Tecnologías de la Información y las Comunicaciones_x000a_- Director Distrital de Calidad del Servicio_x000a_- Director Distrital de Calidad del Servicio_x000a__x000a__x000a__x000a__x000a__x000a__x000a_- Subsecretario(a) de Servicio a la Ciudadanía y Alto(a) Consejero(a) Distrital de Tecnologías de la Información y las Comunicaciones"/>
    <s v="-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_x000a_- Informe comparativo_x000a_- Informe remitido a la Oficina de Control Interno Disciplinario_x000a__x000a__x000a__x000a__x000a__x000a__x000a_- Mapa de riesgo  Gobierno Abierto y Relacionamiento con la Ciudadanía, actualizado."/>
    <d v="2019-01-31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cambia la redacción del riesgo de acuerdo a la nueva guía de gestión del riesgo_x000a_Se analiza y actualiza la evaluación de la frecuencia e impacto de acuerdo a la nueva herramienta de gestión de riesgos_x000a_Se califica la probabilidad por frecuencia_x000a_Se actualiza la valoración del riesgo quedando en zona de riesgo moderada (anteriormente baja) _x000a_Se ajusta la valoración residual a moderada (anteriormente baja) _x000a_Se incluye plan de contingencia _x000a_Se incorpora acción preventiva No. 44 existente en el SIG, debido a que corresponde a una actividad de control para el riesgo_x000a_"/>
    <d v="2019-10-21T00:00:00"/>
    <s v="_x000a__x000a_Análisis de controles_x000a__x000a_Tratamiento del riesgo"/>
    <s v="Se realiza actualización en la redacción de la actividad preventiva; específicamente, en la fuente de información, debido a que se modificó el  Procedimiento Seguimiento y Medición de Servicio a la Ciudadanía 2212200-PR-044 a su versión 12._x000a_Se da cumplimiento a la actividad para fortalecer al riesgo, respecto de la documentación de un nuevo punto de control_x000a_Se actualiza la fecha de terminación de la acción según aplicativo SIG"/>
    <d v="2020-03-19T00:00:00"/>
    <s v="Identificación del riesgo_x000a__x000a__x000a_Análisis después de controles_x000a_Tratamiento del riesgo"/>
    <s v="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Teniendo en cuenta que se presenta la necesidad de reducir el riesgo, se identifica y se formula el plan de tratamiento, consistente en una acción preventiva"/>
    <d v="2020-08-31T00:00:00"/>
    <s v="Identificación del riesgo_x000a__x000a_Análisis de controles_x000a__x000a_"/>
    <s v="Se ajustaron los controles preventivos acorde a la versión actualizada del procedimiento. _x000d__x000a_Se retiraron  los controles detectivos atendiendo a la observación realizada por la Oficina de Control Interno relacionada con los controles asociados a los procedimientos de auditorías de gestión y auditorias de calidad. _x000a__x000a_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Análisis de controles_x000a__x000a_Tratamiento del riesgo"/>
    <s v="_x000a_Se ajustó la periodicidad de la actividad de control de mensual a bimestral, esto con el fin de alinear la gestión del riesgo con lo estipulado en el procedimiento (2212200-PR-044)._x000a_Se ajustó la fecha de finalización de la acción &quot;Realizar sensibilización sobre el código de integridad a los servidores de la Dirección Distrital de Calidad del Servicio&quot;, de acuerdo con la fecha de cierre de la acción en el aplicativo SIG._x000a__x000a_"/>
    <d v="2021-02-22T00:00:00"/>
    <s v="Identificación del riesgo_x000a__x000a__x000a__x000a_Tratamiento del riesgo"/>
    <s v="Se ajustó proyectos de inversión posiblemente afectados, teniendo en cuenta que el riesgo no esta asociado a los riesgos del proyecto de inversión._x000a_Se ajustó acción de tratamiento de acuerdo con lo registrado en el aplicativo SIG."/>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a la calificación del impacto._x000a_Se ajusta la redacción y evaluación de los controles según los criterios definidos._x000a_Se incluyeron los controles correctivos.."/>
    <d v="2022-12-02T00:00:00"/>
    <s v="Identificación del riesgo_x000a__x000a_Análisis de controles_x000a__x000a_Tratamiento del riesgo"/>
    <s v="Se actualiza el contexto de la gestión del proceso, de acuerdo con las actividades definidas en el proceso Gobierno abierto y relacionamiento con la ciudadanía. _x000a_Se actualizan las causas internas, externas efectos según el análisis DOFA del nuevo proceso._x000a_Se ajustan los controles correctivos acorde con el nombre del nuevo proceso._x000a_Se define acción de tratamiento para fortalecer la gestión del riesgo._x000a_Se ajustan las acciones de contingencia acorde con el nombre del nuevo proceso._x000a_"/>
    <d v="2023-04-21T00:00:00"/>
    <s v="_x000a__x000a__x000a__x000a_Establecimiento de controles_x000a__x000a__x000a__x000a_"/>
    <s v="Se ajustaron los controles detectivos y preventivos, acorde con la actualización del procedimiento Seguimiento y medición del servicio a la Ciudadanía (4221000-PR-044) Versión 15"/>
    <s v=""/>
    <s v="_x000a__x000a__x000a__x000a_"/>
    <s v=""/>
    <s v=""/>
    <s v="_x000a__x000a__x000a__x000a_"/>
    <s v=""/>
    <n v="4"/>
  </r>
  <r>
    <s v="Gobierno Abierto y Relacionamiento con la Ciudadanía"/>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Alto(a) Consejero(a) Distrital de Tecnologías de la Información y las Comunicaciones"/>
    <s v="Misional"/>
    <s v="Gestionar asesorías y formular e implementar proyectos en materia de transformación digital"/>
    <n v="181"/>
    <s v="FI-C028"/>
    <s v="Posibilidad de afectación económica (o presupuestal) por sanción de un ente de control o ente regulador, debido a decisiones ajustadas a intereses propios o de terceros en la ejecución de Proyectos en materia TIC y Transformación digital, para obtener dádivas o beneficios"/>
    <x v="0"/>
    <s v="Fraude interno"/>
    <x v="10"/>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Pérdidas financieras por mala utilización de recursos en los Proyectos_x000a_- Investigaciones disciplinarias._x000a_- Pérdida credibilidad por parte de la entidades interesadas._x000a_- Desviaciones en los Objetivos, el Alcance y el Cronograma del Proyecto.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Ningún otro proceso en el Sistema de Gestión de Calidad_x000a__x000a__x000a__x000a_"/>
    <s v="Sin asociación"/>
    <s v="- No aplica_x000a__x000a__x000a__x000a_"/>
    <s v="Muy baja (1)"/>
    <n v="0.2"/>
    <s v=""/>
    <s v=""/>
    <s v=""/>
    <s v=""/>
    <s v=""/>
    <s v=""/>
    <s v="Catastrófico (5)"/>
    <n v="1"/>
    <s v="Extremo"/>
    <s v="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
    <s v="- 1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_x000a_Queda como evidencia Registro de Asistencia 2211300-FT211 y Acta 2211600-FT-008, - Mesas Técnicas Seguimiento Proyectos._x000a_- 2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_x000a_Queda como evidencia Registro de Asistencia 2211300-FT211 y Acta 2211600-FT-008, - Mesas Técnicas Seguimiento Proyectos._x000a_- 3 El procedimiento 1210200-PR-306 &quot;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quot;Informe parcial/final del proyecto&quot; y el correo electrónico_x000a_Queda como evidencia Informe parcial/Final del proyecto 4130000-FT-1159 Correo electrónico/solicitud aprobación del informe, Correo electrónico/ajustes informe parcial o final del proyecto.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Detectivo_x000a_- Preventivo_x000a_- Preventivo_x000a__x000a__x000a__x000a__x000a__x000a__x000a__x000a__x000a__x000a__x000a__x000a__x000a__x000a__x000a__x000a__x000a_"/>
    <s v="15%_x000a_25%_x000a_2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30%_x000a_40%_x000a_40%_x000a__x000a__x000a__x000a__x000a__x000a__x000a__x000a__x000a__x000a__x000a__x000a__x000a__x000a__x000a__x000a__x000a_"/>
    <s v="- 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aliza informe del hecho identificado y remite mediante memorando a las oficinas competentes.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5.04E-2"/>
    <s v="Catastrófico (5)"/>
    <n v="1"/>
    <s v="Extremo"/>
    <s v="Se tienen dos actividades que actúan como puntos de control para prevención y detección del riesgo sin embargo, la zona con y sin controles permanece constante, ubicándose en zona extrema (1.5)"/>
    <s v="Reducir"/>
    <s v="- Sensibilizar cuatrimestralmente al equipo de la Alta Consejería Distrital de TIC sobre los valores de integridad."/>
    <s v="- Profesionales responsables de riesgos de la ACDTIC y Gestor de integridad"/>
    <s v="- PA230-015"/>
    <s v="- 535"/>
    <s v="- 1/04/2023"/>
    <s v="- 31/12/2023"/>
    <s v="-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_x000a_-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_x000a_- realiza informe del hecho identificado y remite mediante memorando a las oficinas competentes_x000a__x000a__x000a__x000a__x000a__x000a__x000a_- Actualizar el mapa de riesgos Gobierno Abierto y Relacionamiento con la Ciudadanía"/>
    <s v="- Subsecretario(a) de Servicio a la Ciudadanía y Alto(a) Consejero(a) Distrital de Tecnologías de la Información y las Comunicaciones_x000a_- Jefe Oficina de la Alta Consejería Distrital de TIC_x000a_- Jefe Oficina de la Alta Consejería Distrital de TIC_x000a__x000a__x000a__x000a__x000a__x000a__x000a_- Subsecretario(a) de Servicio a la Ciudadanía y Alto(a) Consejero(a) Distrital de Tecnologías de la Información y las Comunicaciones"/>
    <s v="-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_x000a_-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_x000a_- Memorando e informe_x000a__x000a__x000a__x000a__x000a__x000a__x000a_- Mapa de riesgo  Gobierno Abierto y Relacionamiento con la Ciudadanía,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De acuerdo con la metodología del DAFP, se realizaron las explicaciones requeridas, agregando la explicación del riesgo y la valoración antes y después de controles._x000a_Se identificaron acciones detectivas_x000a_Se crearon acciones de plan de contingencia "/>
    <d v="2019-10-17T00:00:00"/>
    <s v="_x000a_Análisis antes de controles_x000a__x000a__x000a_"/>
    <s v="Se atendieron las recomendaciones de la retroalimentación del monitoreo de riesgos, modificando la calificación de probabilidad de factibilidad a frecuencia, disminuyendo de posible a rara vez. Para lo anterior, se cuenta con el respaldo de los registros del procedimiento 1210200-PR-306 resguardados en las carpetas de los Proyectos de la Oficina, los reportes a los monitoreos de riesgos, y los informes de Auditoría Interna y Externa."/>
    <d v="2020-03-06T00:00:00"/>
    <s v="Identificación del riesgo_x000a__x000a__x000a__x000a_"/>
    <s v="- Se incluye el proyecto de inversión 1111 “Fortalecimiento de la economía, el gobierno y la ciudad digital de Bogotá D.C. “_x000a_- Se definen las perspectivas para los efectos ya identificados._x000a_- Valoración de la Probabilidad: Se incluyen las evidencias faltantes de la vigencia 2016-2019 y las evidencias de la vigencia 2020."/>
    <d v="2020-08-13T00:00:00"/>
    <s v="_x000a__x000a_Análisis de controles_x000a__x000a_"/>
    <s v="- Se eliminaron las actividades de control detectivas asociadas al procedimiento de auditorias internas de gestión PR-006 y al procedimiento de Auditorías Internas de Calidad PR-361"/>
    <d v="2020-12-03T00:00:00"/>
    <s v="_x000a_Análisis antes de controles_x000a__x000a__x000a_"/>
    <s v="Se realiza la calificación del riesgo por frecuencia la cual es: &quot;Nunca o no se ha presentado durante los últimos 4 años&quot;. Asimismo, se registran las evidencias que registran su elección para la vigencia 2020."/>
    <d v="2021-02-22T00:00:00"/>
    <s v="Identificación del riesgo_x000a__x000a_Análisis de controles_x000a__x000a_"/>
    <s v="Se modificó el nombre del riesgo conforme a la nueva forma de operar del proceso._x000a_Se ajustaron las causas del riesgo conforme al nuevo análisis efectuado a los antecedentes y comportamiento del riesgo._x000a_Se ajusta la explicación del riesgo de acuerdo a la nueva realidad del proceso._x000a_Se ajustó al nuevo proyecto de inversión 7872, teniendo en cuenta que el riesgo está directamente asociado al proyecto de inversión._x000a_Se ajustaron las actividades de control conforme a la actualización del procedimiento."/>
    <d v="2021-05-19T00:00:00"/>
    <s v="_x000a__x000a_Análisis de controles_x000a__x000a_"/>
    <s v="Se realizan ajustes menores a las actividades de control preventivas (PC#5),(PC#7)  y detectiva (PC#8). "/>
    <d v="2021-11-3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d v="2022-05-09T00:00:00"/>
    <s v="_x000a__x000a_Análisis de controles_x000a__x000a_"/>
    <s v="Se ajustaron los controles conforme a la actualización del procedimiento"/>
    <d v="2022-12-02T00:00:00"/>
    <s v="Identificación del riesgo_x000a__x000a_Análisis de controles_x000a__x000a_Tratamiento del riesgo"/>
    <s v="_x000a_Se actualiza el contexto de la gestión del proceso, de acuerdo con las actividades definidas en el proceso Gobierno abierto y relacionamiento con la ciudadanía. _x000a_Se actualizan las causas internas, externas efectos según el análisis DOFA del nuevo proceso._x000a_Se ajustan los controles correctivos acorde con el nombre del nuevo proceso._x000a_Se define acción de tratamiento para fortalecer la gestión del riesgo._x000a_Se ajustan las acciones de contingencia acorde con el nombre del nuevo proceso._x000a_"/>
    <s v=""/>
    <s v="_x000a__x000a__x000a__x000a_"/>
    <s v=""/>
    <n v="8"/>
  </r>
  <r>
    <s v="Paz, Víctimas y Reconciliación"/>
    <s v="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
    <s v="Inicia con la identificación de necesidades, lineamientos y formulación o implementación de políticas, programas y estrategias dirigidas a víctimas del conflicto armado interno, población en proceso de reintegración, reincorporación y ciudadanía en general, continúa con la ejecución de acciones de asistencia, atención, reparación, memoria, reconciliación, construcción de paz territorial y coordinación interinstitucional; y finaliza con el seguimiento de estas."/>
    <s v="Jefe de Oficina Alta Consejería de Paz, Víctimas y Reconciliación"/>
    <s v="Misional"/>
    <s v="Otorgar medidas de ayuda o atención humanitaria inmediata para atender las necesidades básicas de la población victima que llega a la ciudad de Bogotá en condiciones de vulnerabilidad acentuada derivada de los hechos victimizantes ocurridos._x000a_Fase (actividad): Gestionar el funcionamiento administrativo y operativo para el otorgamiento de la ayuda humanitaria."/>
    <n v="197"/>
    <s v="FI-C029"/>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x v="0"/>
    <s v="Fraude interno"/>
    <x v="11"/>
    <s v="- Falta de integridad del funcionario._x000a_- Existencia de intereses personales del funcionario._x000a_- Abuso de la condición de servidor público a través de la solicitud y/o aceptación de dádivas._x000a_- Uso indebido de usuarios asignados en el sistema de información._x000a_- Conflicto de intereses._x000a__x000a__x000a__x000a__x000a_"/>
    <s v="- Intereses particulares de las personas que requieren la ayuda humanitaria.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Investigaciones disciplinarias, fiscales y/o penales._x000a_- Afectación de la igualdad de los ciudadanos para hacer uso de sus derechos._x000a_- Afectación del presupuesto asignado para el otorgamiento de atención o ayuda humanitaria inmediata_x000a__x000a__x000a_"/>
    <s v="1. Implementar estrategias y acciones que aporten a la construcción de la paz, la reparación, la memoria y la reconciliación en Bogotá región."/>
    <s v="- -- Ningún trámite y/o procedimiento administrativo_x000a__x000a_"/>
    <s v="- Ningún otro proceso en el Sistema de Gestión de Calidad_x000a__x000a__x000a__x000a_"/>
    <s v="16. Paz, justicia e instituciones sólidas"/>
    <s v="- 7871 Construcción de Bogotá-región como territorio de paz para las víctimas y la reconciliación_x000a__x000a__x000a__x000a_"/>
    <s v="Muy baja (1)"/>
    <n v="0.2"/>
    <s v="Menor (2)"/>
    <s v="Menor (2)"/>
    <s v="Menor (2)"/>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130000-PR-315 &quot;Otorgar ayuda y atención humanitaria inmediata&quot; (Act 9) indica que el Profesional Psicosocial / Jurídica de la Dirección de Reparación Integral, autorizado(a) por el Director de Reparación Integral, finalizadas las validaciones de los criterios de: competencia, temporalidad, territorialidad y buena fe analiza la información obtenida de las validaciones de los criterios para el otorgamiento de ayuda o atención humanitaria inmediata y revisa la tasación generada. La(s) fuente(s) de información utilizadas es(son) Sistema de Información para las Víctimas - SIVIC. En caso de evidenciar observaciones, desviaciones o diferencias, en la tasación frente a la cantidad de personas y sus necesidades especiales , se analiza nuevamente la información de la caracterización inicial. De lo contrario,  elabora el concepto de la evaluación de vulnerabilidad._x000a_- 2 El procedimiento 4130000-PR-315 &quot;Otorgar ayuda y atención humanitaria inmediata&quot; (Act 11) indica que el Profesional Jurídico de la Dirección de Reparación Integral, autorizado(a) por El Director de Reparación Integral, una vez finalizadas las validaciones de los criterios y verificada la información para el otorgamiento de ayuda o atención humanitaria inmediata revisa el proyecto de acta de evaluación a fin de identificar el cumplimiento de los mínimos legales para el otorgamiento o no de las medidas de ayuda o atención humanitaria. La(s) fuente(s) de información utilizadas es(son) Sistema de Información para las Víctimas - SIVIC. En caso de evidenciar observaciones, desviaciones o diferencias, se devuelve a través del sistema de información la evaluación al profesional psicosocial con las observaciones para realizar los respectivos ajustes. De lo contrario, da visto bueno a través de SIVIC, registra el concepto jurídico que soporta la decisión de otorgar o no atención o ayuda humanitaria inmediata y asigna el caso por medio del sistema de información al profesional que lidera el Centro de Encuentro para la validación y aprobación._x000a_- 3 El procedimiento 4130000-PR-315 &quot;Otorgar ayuda y atención humanitaria inmediata&quot; (Act 12) indica que el Profesional del Centro de Encuentro de la Dirección de Reparación Integral (Coordinador), autorizado(a) por el Director de Reparación Integral, una vez el profesional jurídico da visto bueno al acta de evaluación para el otorgamiento de medidas de ayuda o atención humanitaria Valida que la decisión de otorgar o no medidas de ayuda o atención humanitaria sea coherente con los criterios de otorgamiento, teniendo en cuenta los criterios establecidos. La(s) fuente(s) de información utilizadas es(son) Sistema de Información para las Víctimas - SIVIC. En caso de evidenciar observaciones, desviaciones o diferencias, se devuelve a través del sistema de información la evaluación al profesional jurídico con las observaciones para realizar los respectivos ajustes. De lo contrario, aprueba mediante el sistema de información la evaluación realizada, para la realización del cargue de la medida en el sistema de información SIVIC._x000a_- 4 El procedimiento 4130000-PR-315 &quot;Otorgar ayuda y atención humanitaria inmediata&quot; (Act 17) indica que el Profesional del Centro de Encuentro de la Dirección de Reparación Integral (Coordinador), autorizado(a) por el Director de Reparación Integral, cada vez que se elabora acta que resuelve recurso de reposi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jurídico para que realice los ajustes correspondientes. De lo contrario, firman el acta de revisión y se envía mediante correo electrónico al profesional Jurídico de la Dirección de Reparación Integral para su respectiva firma._x000a_- 5 El procedimiento 4130000-PR-315 &quot;Otorgar ayuda y atención humanitaria inmediata&quot; (Act 20) indica que el Profesional Jurídico de la ACPVR, autorizado(a) por el Alto Consejero de Paz, Víctimas y Reconciliación, cada vez que se elabora proyecto de resolución que resuelve recurso de apela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que proyectó de la Alta Consejería de Paz, Víctimas y Reconciliación para que realice los ajustes correspondientes. De lo contrario, firman visto bueno en el formato de recurso y se remite para firma del Alto Consejero de Paz, Víctimas y Reconciliación.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Detectivo_x000a_- Detectivo_x000a_- Detectivo_x000a__x000a__x000a__x000a__x000a__x000a__x000a__x000a__x000a__x000a__x000a__x000a__x000a__x000a__x000a_"/>
    <s v="25%_x000a_25%_x000a_1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30%_x000a_30%_x000a_30%_x000a__x000a__x000a__x000a__x000a__x000a__x000a__x000a__x000a__x000a__x000a__x000a__x000a__x000a__x000a_"/>
    <s v="- 1 El mapa de riesgos del proceso Paz, Víctimas y Reconciliación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_x000a_- 2 El mapa de riesgos del proceso Paz, Víctimas y Reconciliación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4695999999999999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1.Validar la caracterización inicial de los ciudadanos, verificando de manera automática que todos los campos obligatorios estén diligenciados, además, restringir caracteres especiales que pueden generar inconsistencias en la información._x000a_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_x000a_3. Verificar si los criterios de otorgar ayuda humanitaria se cumplen, arrojando el resultado de la evaluación con un no procede para el otorgamiento, generando el acta de evaluación con el resultado._x000a_4. Generar la tasación de manera automática, validando la caracterización del sistema familiar, sus necesidades especiales y la cantidad de integrantes."/>
    <s v="- Director de Reparación Integral"/>
    <s v="- PA230-023"/>
    <s v="- 545"/>
    <s v="- 1/02/2023"/>
    <s v="- 31/03/2023"/>
    <s v="-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_x000a_- Si el conocimiento de la situación es inmediata, _x000a_1. Comunicarse con el apoyo de la supervisión del operador de la AHÍ (Según sea el caso) y detener temporalmente la entrega._x000a_2. Realizar nueva evaluación de vulnerabilidad por parte de otro profesional; Si no aplica, se realiza revocatoria directa del otorgamiento inicial._x000a_- Si el conocimiento de la situación es espaciado en el Tiempo:_x000a_1. Solicitar información sobre lo ocurrido al profesional que otorga, al que revisa y al que aprueba la medida sobre lo sucedido._x000a_2. activar ruta con el equipo jurídico de la OACPVR, con el fin de realizar el análisis del caso y gestionar las acciones según concepto jurídico_x000a__x000a__x000a__x000a__x000a__x000a__x000a_- Actualizar el mapa de riesgos Paz, Víctimas y Reconciliación"/>
    <s v="- Jefe de Oficina Alta Consejería de Paz, Víctimas y Reconciliación_x000a_- Profesional Universitario y/o especializado Oficina Alta Consejería de Paz, Victimas y Reconciliación_x000a_- Profesional Universitario y/o especializado Oficina Alta Consejería de Paz, Victimas y Reconciliación_x000a__x000a__x000a__x000a__x000a__x000a__x000a_- Jefe de Oficina Alta Consejería de Paz, Víctimas y Reconciliación"/>
    <s v="-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_x000a_- Comunicación del caso con el operador. (Correo electrónico)_x000a_- Comunicación del caso con el operador. (Correo electrónico)_x000a__x000a__x000a__x000a__x000a__x000a__x000a_- Mapa de riesgo  Paz, Víctimas y Reconciliación, actualizado."/>
    <d v="2019-01-31T00:00:00"/>
    <s v="Identificación del riesgo_x000a_Análisis antes de controles_x000a_Análisis de controles_x000a_Análisis después de controles_x000a_Tratamiento del riesgo"/>
    <s v="Creación del riesgo."/>
    <d v="2019-05-14T00:00:00"/>
    <s v="Identificación del riesgo_x000a_Análisis antes de controles_x000a_Análisis de controles_x000a_Análisis después de controles_x000a_Tratamiento del riesgo"/>
    <s v="Se realizó el análisis de probabilidad por frecuencia y por tanto se redujo la valoración del riesgo antes de controles_x000a_Se realizó el análisis de probabilidad por frecuencia y por tanto se redujo la valoración del riesgo antes de controles_x000a_Se determinó el impacto del riesgo por medio de la encuesta con enfoque de corrupción_x000a_Se adicionaron como controles detectivos, las auditorías de gestión y calidad realizadas por Control Interno_x000a_Se modificó el control preventivo asociado al riesgo, de acuerdo con ajuste realizado en el procedimiento respectivo_x000a_Se planteó una nueva acción para tratar el riesgo y se estableció plan de contingencia"/>
    <d v="2019-10-21T00:00:00"/>
    <s v="_x000a_Análisis antes de controles_x000a__x000a__x000a_Tratamiento del riesgo"/>
    <s v="Se adicionaron nuevas evidencias que respaldan la no materialización del riesgo, manteniendo la valoración inicial._x000a_Se establece la acción de tratamiento para incluir un control detectivo adicional en el procedimiento &quot;Otorgar ayuda y atención humanitaria inmediata&quot;"/>
    <d v="2020-03-06T00:00:00"/>
    <s v="Identificación del riesgo_x000a_Análisis antes de controles_x000a_Análisis de controles_x000a__x000a_Tratamiento del riesgo"/>
    <s v="Se identifica el proyecto de inversión que posiblemente se puede ver afectado por el riesgo._x000a_Para cada uno de los efectos (consecuencias) se identifican las perspectivas._x000a_Se identifican las perspectivas de impacto para el riesgo._x000a_Se definió una nueva actividad de control frente a la probabilidad para el riesgo de gestión._x000a_Se definió una nueva actividad para fortalecer la gestión del riesgo según la valoración._x000a_Las acciones ejecutadas en la vigencia anterior fueron eliminadas del mapa de riesgos."/>
    <d v="2020-09-01T00:00:00"/>
    <s v="_x000a__x000a_Análisis de controles_x000a__x000a_"/>
    <s v="Se retira el proyecto 1156 &quot;Bogotá Mejor para las Víctimas, la Paz y la reconciliación&quot; y se incluye el nuevo proyecto 7871 &quot;Construcción de Bogotá-región como territorio de paz para las víctimas y la reconciliación&quot; asociado al proceso._x000a_Se retiran los dos controles detectivos transversales asociados a los procedimientos de &quot;Auditorías internas de gestión&quot; y &quot;Auditorias internas de calidad&quot; y se identificó un control detectivo propio para el proceso."/>
    <d v="2020-12-03T00:00:00"/>
    <s v="_x000a__x000a__x000a__x000a_Tratamiento del riesgo"/>
    <s v="Se definen acciones de tratamiento a 2021."/>
    <d v="2021-02-19T00:00:00"/>
    <s v="_x000a__x000a__x000a_Análisis después de controles_x000a_Tratamiento del riesgo"/>
    <s v="Adicionalmente se modificó el nombre utilizado como soporte a &quot;Matriz de seguimiento AHI (mes) y correo electrónico&quot; en la evidencia de los controles._x000a_Se retiró la acción de tratamiento 50 de 2020 debido al cumplimiento de su término._x000a_Se creó acción AP 17 del 2021 como parte del tratamiento del riesgo."/>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_x000a_Se formulo acción de tratamiento"/>
    <d v="2022-12-09T00:00:00"/>
    <s v="Identificación del riesgo_x000a__x000a_Análisis de controles_x000a__x000a_Tratamiento del riesgo"/>
    <s v="Se ajustan los controles, de acuerdo a la actualización del procedimiento_x000a_Se actualiza el nombre del proceso al cual esta asociado el riesgo._x000a_Se formula la acción de tratamiento a 2023"/>
    <s v=""/>
    <s v="_x000a__x000a__x000a__x000a_"/>
    <s v=""/>
    <s v=""/>
    <s v="_x000a__x000a__x000a__x000a_"/>
    <s v=""/>
    <s v=""/>
    <s v="_x000a__x000a__x000a__x000a_"/>
    <s v=""/>
    <n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A5" firstHeaderRow="1" firstDataRow="1" firstDataCol="1"/>
  <pivotFields count="102">
    <pivotField showAll="0"/>
    <pivotField showAll="0"/>
    <pivotField showAll="0"/>
    <pivotField showAll="0"/>
    <pivotField showAll="0"/>
    <pivotField showAll="0"/>
    <pivotField showAll="0"/>
    <pivotField showAll="0"/>
    <pivotField showAll="0"/>
    <pivotField axis="axisRow" outline="0" showAll="0">
      <items count="4">
        <item x="0"/>
        <item m="1" x="1"/>
        <item m="1" x="2"/>
        <item t="default"/>
      </items>
    </pivotField>
    <pivotField showAll="0"/>
    <pivotField showAll="0"/>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2">
    <i>
      <x/>
    </i>
    <i t="grand">
      <x/>
    </i>
  </rowItems>
  <colItems count="1">
    <i/>
  </colItems>
  <formats count="7">
    <format dxfId="132">
      <pivotArea type="all" dataOnly="0" outline="0" fieldPosition="0"/>
    </format>
    <format dxfId="131">
      <pivotArea outline="0" collapsedLevelsAreSubtotals="1" fieldPosition="0"/>
    </format>
    <format dxfId="130">
      <pivotArea field="9" type="button" dataOnly="0" labelOnly="1" outline="0" axis="axisRow" fieldPosition="0"/>
    </format>
    <format dxfId="129">
      <pivotArea dataOnly="0" labelOnly="1" fieldPosition="0">
        <references count="1">
          <reference field="9" count="0"/>
        </references>
      </pivotArea>
    </format>
    <format dxfId="128">
      <pivotArea dataOnly="0" labelOnly="1" fieldPosition="0">
        <references count="1">
          <reference field="9" count="0" defaultSubtotal="1"/>
        </references>
      </pivotArea>
    </format>
    <format dxfId="127">
      <pivotArea dataOnly="0" labelOnly="1" grandRow="1" outline="0" fieldPosition="0"/>
    </format>
    <format dxfId="12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3"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7" rowHeaderCaption="Procesos / Proyectos de inversión" colHeaderCaption="Enfoque del riesgo">
  <location ref="A4:C17" firstHeaderRow="1" firstDataRow="2" firstDataCol="1"/>
  <pivotFields count="102">
    <pivotField axis="axisRow" showAll="0">
      <items count="34">
        <item m="1" x="18"/>
        <item m="1" x="13"/>
        <item m="1" x="21"/>
        <item m="1" x="24"/>
        <item m="1" x="12"/>
        <item m="1" x="29"/>
        <item x="0"/>
        <item m="1" x="23"/>
        <item m="1" x="11"/>
        <item m="1" x="30"/>
        <item x="1"/>
        <item m="1" x="22"/>
        <item m="1" x="31"/>
        <item x="4"/>
        <item m="1" x="26"/>
        <item m="1" x="32"/>
        <item m="1" x="28"/>
        <item m="1" x="14"/>
        <item m="1" x="15"/>
        <item x="7"/>
        <item x="8"/>
        <item m="1" x="16"/>
        <item m="1" x="19"/>
        <item x="2"/>
        <item m="1" x="20"/>
        <item m="1" x="25"/>
        <item x="3"/>
        <item x="5"/>
        <item m="1" x="17"/>
        <item x="6"/>
        <item m="1" x="27"/>
        <item x="9"/>
        <item x="10"/>
        <item t="default"/>
      </items>
    </pivotField>
    <pivotField showAll="0"/>
    <pivotField showAll="0"/>
    <pivotField showAll="0"/>
    <pivotField showAll="0"/>
    <pivotField showAll="0"/>
    <pivotField showAll="0"/>
    <pivotField showAll="0"/>
    <pivotField dataField="1" showAll="0"/>
    <pivotField axis="axisCol" showAll="0">
      <items count="4">
        <item x="0"/>
        <item m="1" x="1"/>
        <item m="1" x="2"/>
        <item t="default"/>
      </items>
    </pivotField>
    <pivotField showAll="0"/>
    <pivotField showAll="0"/>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2">
    <i>
      <x v="6"/>
    </i>
    <i>
      <x v="10"/>
    </i>
    <i>
      <x v="13"/>
    </i>
    <i>
      <x v="19"/>
    </i>
    <i>
      <x v="20"/>
    </i>
    <i>
      <x v="23"/>
    </i>
    <i>
      <x v="26"/>
    </i>
    <i>
      <x v="27"/>
    </i>
    <i>
      <x v="29"/>
    </i>
    <i>
      <x v="31"/>
    </i>
    <i>
      <x v="32"/>
    </i>
    <i t="grand">
      <x/>
    </i>
  </rowItems>
  <colFields count="1">
    <field x="9"/>
  </colFields>
  <colItems count="2">
    <i>
      <x/>
    </i>
    <i t="grand">
      <x/>
    </i>
  </colItems>
  <dataFields count="1">
    <dataField name="Número de riesgos" fld="8" subtotal="count" baseField="0" baseItem="0"/>
  </dataFields>
  <formats count="46">
    <format dxfId="67">
      <pivotArea type="all" dataOnly="0" outline="0" fieldPosition="0"/>
    </format>
    <format dxfId="66">
      <pivotArea outline="0" collapsedLevelsAreSubtotals="1" fieldPosition="0"/>
    </format>
    <format dxfId="65">
      <pivotArea dataOnly="0" labelOnly="1" grandRow="1" outline="0" fieldPosition="0"/>
    </format>
    <format dxfId="64">
      <pivotArea dataOnly="0" labelOnly="1" outline="0" axis="axisValues" fieldPosition="0"/>
    </format>
    <format dxfId="63">
      <pivotArea type="all" dataOnly="0" outline="0" fieldPosition="0"/>
    </format>
    <format dxfId="62">
      <pivotArea outline="0" collapsedLevelsAreSubtotals="1" fieldPosition="0"/>
    </format>
    <format dxfId="61">
      <pivotArea dataOnly="0" labelOnly="1" grandRow="1" outline="0" fieldPosition="0"/>
    </format>
    <format dxfId="60">
      <pivotArea dataOnly="0" labelOnly="1" outline="0" axis="axisValues" fieldPosition="0"/>
    </format>
    <format dxfId="59">
      <pivotArea collapsedLevelsAreSubtotals="1" fieldPosition="0">
        <references count="1">
          <reference field="0" count="21">
            <x v="1"/>
            <x v="2"/>
            <x v="3"/>
            <x v="4"/>
            <x v="5"/>
            <x v="6"/>
            <x v="7"/>
            <x v="8"/>
            <x v="9"/>
            <x v="10"/>
            <x v="11"/>
            <x v="12"/>
            <x v="13"/>
            <x v="14"/>
            <x v="15"/>
            <x v="16"/>
            <x v="17"/>
            <x v="18"/>
            <x v="19"/>
            <x v="20"/>
            <x v="21"/>
          </reference>
        </references>
      </pivotArea>
    </format>
    <format dxfId="58">
      <pivotArea outline="0" collapsedLevelsAreSubtotals="1" fieldPosition="0"/>
    </format>
    <format dxfId="57">
      <pivotArea dataOnly="0" labelOnly="1" outline="0" axis="axisValues" fieldPosition="0"/>
    </format>
    <format dxfId="56">
      <pivotArea field="0" type="button" dataOnly="0" labelOnly="1" outline="0" axis="axisRow" fieldPosition="0"/>
    </format>
    <format dxfId="55">
      <pivotArea dataOnly="0" labelOnly="1" outline="0" axis="axisValues" fieldPosition="0"/>
    </format>
    <format dxfId="54">
      <pivotArea dataOnly="0" labelOnly="1" outline="0" axis="axisValues" fieldPosition="0"/>
    </format>
    <format dxfId="53">
      <pivotArea field="0" type="button" dataOnly="0" labelOnly="1" outline="0" axis="axisRow" fieldPosition="0"/>
    </format>
    <format dxfId="52">
      <pivotArea outline="0" collapsedLevelsAreSubtotals="1" fieldPosition="0"/>
    </format>
    <format dxfId="51">
      <pivotArea type="all" dataOnly="0" outline="0" fieldPosition="0"/>
    </format>
    <format dxfId="50">
      <pivotArea outline="0" collapsedLevelsAreSubtotals="1" fieldPosition="0"/>
    </format>
    <format dxfId="49">
      <pivotArea field="0" type="button" dataOnly="0" labelOnly="1" outline="0" axis="axisRow" fieldPosition="0"/>
    </format>
    <format dxfId="48">
      <pivotArea dataOnly="0" labelOnly="1" fieldPosition="0">
        <references count="1">
          <reference field="0" count="0"/>
        </references>
      </pivotArea>
    </format>
    <format dxfId="47">
      <pivotArea dataOnly="0" labelOnly="1" grandRow="1" outline="0" fieldPosition="0"/>
    </format>
    <format dxfId="46">
      <pivotArea dataOnly="0" labelOnly="1" outline="0" axis="axisValues" fieldPosition="0"/>
    </format>
    <format dxfId="45">
      <pivotArea collapsedLevelsAreSubtotals="1" fieldPosition="0">
        <references count="1">
          <reference field="0" count="0"/>
        </references>
      </pivotArea>
    </format>
    <format dxfId="44">
      <pivotArea dataOnly="0" labelOnly="1" fieldPosition="0">
        <references count="1">
          <reference field="0" count="0"/>
        </references>
      </pivotArea>
    </format>
    <format dxfId="43">
      <pivotArea collapsedLevelsAreSubtotals="1" fieldPosition="0">
        <references count="1">
          <reference field="0" count="15">
            <x v="6"/>
            <x v="7"/>
            <x v="10"/>
            <x v="13"/>
            <x v="19"/>
            <x v="20"/>
            <x v="23"/>
            <x v="24"/>
            <x v="25"/>
            <x v="26"/>
            <x v="27"/>
            <x v="28"/>
            <x v="29"/>
            <x v="30"/>
            <x v="31"/>
          </reference>
        </references>
      </pivotArea>
    </format>
    <format dxfId="42">
      <pivotArea dataOnly="0" labelOnly="1" fieldPosition="0">
        <references count="1">
          <reference field="0" count="15">
            <x v="6"/>
            <x v="7"/>
            <x v="10"/>
            <x v="13"/>
            <x v="19"/>
            <x v="20"/>
            <x v="23"/>
            <x v="24"/>
            <x v="25"/>
            <x v="26"/>
            <x v="27"/>
            <x v="28"/>
            <x v="29"/>
            <x v="30"/>
            <x v="31"/>
          </reference>
        </references>
      </pivotArea>
    </format>
    <format dxfId="41">
      <pivotArea dataOnly="0" outline="0" fieldPosition="0">
        <references count="1">
          <reference field="9" count="2">
            <x v="1"/>
            <x v="2"/>
          </reference>
        </references>
      </pivotArea>
    </format>
    <format dxfId="40">
      <pivotArea field="0" type="button" dataOnly="0" labelOnly="1" outline="0" axis="axisRow" fieldPosition="0"/>
    </format>
    <format dxfId="39">
      <pivotArea dataOnly="0" labelOnly="1" fieldPosition="0">
        <references count="1">
          <reference field="9" count="0"/>
        </references>
      </pivotArea>
    </format>
    <format dxfId="38">
      <pivotArea dataOnly="0" labelOnly="1" grandCol="1" outline="0" fieldPosition="0"/>
    </format>
    <format dxfId="37">
      <pivotArea type="origin" dataOnly="0" labelOnly="1" outline="0" fieldPosition="0"/>
    </format>
    <format dxfId="36">
      <pivotArea field="9" type="button" dataOnly="0" labelOnly="1" outline="0" axis="axisCol" fieldPosition="0"/>
    </format>
    <format dxfId="35">
      <pivotArea type="topRight" dataOnly="0" labelOnly="1" outline="0" fieldPosition="0"/>
    </format>
    <format dxfId="34">
      <pivotArea field="0" type="button" dataOnly="0" labelOnly="1" outline="0" axis="axisRow" fieldPosition="0"/>
    </format>
    <format dxfId="33">
      <pivotArea dataOnly="0" labelOnly="1" fieldPosition="0">
        <references count="1">
          <reference field="9" count="0"/>
        </references>
      </pivotArea>
    </format>
    <format dxfId="32">
      <pivotArea dataOnly="0" labelOnly="1" grandCol="1" outline="0" fieldPosition="0"/>
    </format>
    <format dxfId="31">
      <pivotArea field="0" type="button" dataOnly="0" labelOnly="1" outline="0" axis="axisRow" fieldPosition="0"/>
    </format>
    <format dxfId="30">
      <pivotArea dataOnly="0" labelOnly="1" fieldPosition="0">
        <references count="1">
          <reference field="9" count="0"/>
        </references>
      </pivotArea>
    </format>
    <format dxfId="29">
      <pivotArea dataOnly="0" labelOnly="1" grandCol="1" outline="0" fieldPosition="0"/>
    </format>
    <format dxfId="28">
      <pivotArea type="origin" dataOnly="0" labelOnly="1" outline="0" fieldPosition="0"/>
    </format>
    <format dxfId="27">
      <pivotArea grandRow="1" outline="0" collapsedLevelsAreSubtotals="1" fieldPosition="0"/>
    </format>
    <format dxfId="26">
      <pivotArea field="0" type="button" dataOnly="0" labelOnly="1" outline="0" axis="axisRow" fieldPosition="0"/>
    </format>
    <format dxfId="25">
      <pivotArea dataOnly="0" labelOnly="1" fieldPosition="0">
        <references count="1">
          <reference field="9" count="0"/>
        </references>
      </pivotArea>
    </format>
    <format dxfId="24">
      <pivotArea dataOnly="0" labelOnly="1" grandCol="1" outline="0" fieldPosition="0"/>
    </format>
    <format dxfId="23">
      <pivotArea grandCol="1" outline="0" collapsedLevelsAreSubtotals="1" fieldPosition="0"/>
    </format>
    <format dxfId="22">
      <pivotArea dataOnly="0" labelOnly="1" grandCol="1" outline="0" fieldPosition="0"/>
    </format>
  </formats>
  <chartFormats count="7">
    <chartFormat chart="0" format="2" series="1">
      <pivotArea type="data" outline="0" fieldPosition="0">
        <references count="1">
          <reference field="4294967294" count="1" selected="0">
            <x v="0"/>
          </reference>
        </references>
      </pivotArea>
    </chartFormat>
    <chartFormat chart="0" format="3" series="1">
      <pivotArea type="data" outline="0" fieldPosition="0">
        <references count="2">
          <reference field="4294967294" count="1" selected="0">
            <x v="0"/>
          </reference>
          <reference field="9" count="1" selected="0">
            <x v="1"/>
          </reference>
        </references>
      </pivotArea>
    </chartFormat>
    <chartFormat chart="0" format="4" series="1">
      <pivotArea type="data" outline="0" fieldPosition="0">
        <references count="2">
          <reference field="4294967294" count="1" selected="0">
            <x v="0"/>
          </reference>
          <reference field="9" count="1" selected="0">
            <x v="2"/>
          </reference>
        </references>
      </pivotArea>
    </chartFormat>
    <chartFormat chart="0" format="5" series="1">
      <pivotArea type="data" outline="0" fieldPosition="0">
        <references count="2">
          <reference field="4294967294" count="1" selected="0">
            <x v="0"/>
          </reference>
          <reference field="9" count="1" selected="0">
            <x v="0"/>
          </reference>
        </references>
      </pivotArea>
    </chartFormat>
    <chartFormat chart="0" format="6">
      <pivotArea type="data" outline="0" fieldPosition="0">
        <references count="3">
          <reference field="4294967294" count="1" selected="0">
            <x v="0"/>
          </reference>
          <reference field="0" count="1" selected="0">
            <x v="32"/>
          </reference>
          <reference field="9" count="1" selected="0">
            <x v="0"/>
          </reference>
        </references>
      </pivotArea>
    </chartFormat>
    <chartFormat chart="0" format="6">
      <pivotArea type="data" outline="0" fieldPosition="0">
        <references count="3">
          <reference field="4294967294" count="1" selected="0">
            <x v="0"/>
          </reference>
          <reference field="0" count="1" selected="0">
            <x v="32"/>
          </reference>
          <reference field="9" count="1" selected="0">
            <x v="1"/>
          </reference>
        </references>
      </pivotArea>
    </chartFormat>
    <chartFormat chart="0" format="7">
      <pivotArea type="data" outline="0" fieldPosition="0">
        <references count="3">
          <reference field="4294967294" count="1" selected="0">
            <x v="0"/>
          </reference>
          <reference field="0" count="1" selected="0">
            <x v="31"/>
          </reference>
          <reference field="9"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1"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rowHeaderCaption="Dependencia" colHeaderCaption="Enfoque del riesgo">
  <location ref="A30:C44" firstHeaderRow="1" firstDataRow="2" firstDataCol="1"/>
  <pivotFields count="103">
    <pivotField showAll="0"/>
    <pivotField showAll="0"/>
    <pivotField showAll="0"/>
    <pivotField showAll="0"/>
    <pivotField showAll="0"/>
    <pivotField showAll="0"/>
    <pivotField showAll="0"/>
    <pivotField showAll="0"/>
    <pivotField dataField="1" showAll="0"/>
    <pivotField axis="axisCol" showAll="0">
      <items count="4">
        <item x="0"/>
        <item m="1" x="1"/>
        <item m="1" x="2"/>
        <item t="default"/>
      </items>
    </pivotField>
    <pivotField showAll="0"/>
    <pivotField axis="axisRow" showAll="0">
      <items count="23">
        <item x="3"/>
        <item x="6"/>
        <item x="2"/>
        <item m="1" x="17"/>
        <item m="1" x="18"/>
        <item x="11"/>
        <item x="10"/>
        <item m="1" x="12"/>
        <item m="1" x="14"/>
        <item m="1" x="15"/>
        <item x="1"/>
        <item m="1" x="21"/>
        <item x="8"/>
        <item x="5"/>
        <item m="1" x="16"/>
        <item x="4"/>
        <item x="7"/>
        <item x="9"/>
        <item m="1" x="20"/>
        <item m="1" x="13"/>
        <item m="1" x="19"/>
        <item x="0"/>
        <item t="default"/>
      </items>
    </pivotField>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13">
    <i>
      <x/>
    </i>
    <i>
      <x v="1"/>
    </i>
    <i>
      <x v="2"/>
    </i>
    <i>
      <x v="5"/>
    </i>
    <i>
      <x v="6"/>
    </i>
    <i>
      <x v="10"/>
    </i>
    <i>
      <x v="12"/>
    </i>
    <i>
      <x v="13"/>
    </i>
    <i>
      <x v="15"/>
    </i>
    <i>
      <x v="16"/>
    </i>
    <i>
      <x v="17"/>
    </i>
    <i>
      <x v="21"/>
    </i>
    <i t="grand">
      <x/>
    </i>
  </rowItems>
  <colFields count="1">
    <field x="9"/>
  </colFields>
  <colItems count="2">
    <i>
      <x/>
    </i>
    <i t="grand">
      <x/>
    </i>
  </colItems>
  <dataFields count="1">
    <dataField name="Número de riesgos" fld="8" subtotal="count" baseField="0" baseItem="0"/>
  </dataFields>
  <formats count="58">
    <format dxfId="125">
      <pivotArea type="all" dataOnly="0" outline="0" fieldPosition="0"/>
    </format>
    <format dxfId="124">
      <pivotArea outline="0" collapsedLevelsAreSubtotals="1" fieldPosition="0"/>
    </format>
    <format dxfId="123">
      <pivotArea dataOnly="0" labelOnly="1" grandRow="1" outline="0" fieldPosition="0"/>
    </format>
    <format dxfId="122">
      <pivotArea dataOnly="0" labelOnly="1" outline="0" axis="axisValues" fieldPosition="0"/>
    </format>
    <format dxfId="121">
      <pivotArea type="all" dataOnly="0" outline="0" fieldPosition="0"/>
    </format>
    <format dxfId="120">
      <pivotArea outline="0" collapsedLevelsAreSubtotals="1" fieldPosition="0"/>
    </format>
    <format dxfId="119">
      <pivotArea dataOnly="0" labelOnly="1" grandRow="1" outline="0" fieldPosition="0"/>
    </format>
    <format dxfId="118">
      <pivotArea dataOnly="0" labelOnly="1" outline="0" axis="axisValues" fieldPosition="0"/>
    </format>
    <format dxfId="117">
      <pivotArea dataOnly="0" labelOnly="1" outline="0" axis="axisValues" fieldPosition="0"/>
    </format>
    <format dxfId="116">
      <pivotArea outline="0" collapsedLevelsAreSubtotals="1" fieldPosition="0">
        <references count="1">
          <reference field="9" count="1" selected="0">
            <x v="2"/>
          </reference>
        </references>
      </pivotArea>
    </format>
    <format dxfId="115">
      <pivotArea dataOnly="0" labelOnly="1" fieldPosition="0">
        <references count="1">
          <reference field="9" count="1">
            <x v="2"/>
          </reference>
        </references>
      </pivotArea>
    </format>
    <format dxfId="114">
      <pivotArea dataOnly="0" outline="0" fieldPosition="0">
        <references count="1">
          <reference field="9" count="1">
            <x v="1"/>
          </reference>
        </references>
      </pivotArea>
    </format>
    <format dxfId="113">
      <pivotArea type="origin" dataOnly="0" labelOnly="1" outline="0" fieldPosition="0"/>
    </format>
    <format dxfId="112">
      <pivotArea field="9" type="button" dataOnly="0" labelOnly="1" outline="0" axis="axisCol" fieldPosition="0"/>
    </format>
    <format dxfId="111">
      <pivotArea type="topRight" dataOnly="0" labelOnly="1" outline="0" fieldPosition="0"/>
    </format>
    <format dxfId="110">
      <pivotArea dataOnly="0" labelOnly="1" fieldPosition="0">
        <references count="1">
          <reference field="9" count="1">
            <x v="0"/>
          </reference>
        </references>
      </pivotArea>
    </format>
    <format dxfId="109">
      <pivotArea type="origin" dataOnly="0" labelOnly="1" outline="0" fieldPosition="0"/>
    </format>
    <format dxfId="108">
      <pivotArea field="9" type="button" dataOnly="0" labelOnly="1" outline="0" axis="axisCol" fieldPosition="0"/>
    </format>
    <format dxfId="107">
      <pivotArea type="topRight" dataOnly="0" labelOnly="1" outline="0" fieldPosition="0"/>
    </format>
    <format dxfId="106">
      <pivotArea dataOnly="0" labelOnly="1" fieldPosition="0">
        <references count="1">
          <reference field="9" count="0"/>
        </references>
      </pivotArea>
    </format>
    <format dxfId="105">
      <pivotArea dataOnly="0" labelOnly="1" grandCol="1" outline="0" fieldPosition="0"/>
    </format>
    <format dxfId="104">
      <pivotArea type="origin" dataOnly="0" labelOnly="1" outline="0" fieldPosition="0"/>
    </format>
    <format dxfId="103">
      <pivotArea grandRow="1" outline="0" collapsedLevelsAreSubtotals="1" fieldPosition="0"/>
    </format>
    <format dxfId="102">
      <pivotArea dataOnly="0" labelOnly="1" fieldPosition="0">
        <references count="1">
          <reference field="9" count="0"/>
        </references>
      </pivotArea>
    </format>
    <format dxfId="101">
      <pivotArea dataOnly="0" labelOnly="1" grandCol="1" outline="0" fieldPosition="0"/>
    </format>
    <format dxfId="100">
      <pivotArea type="origin" dataOnly="0" labelOnly="1" outline="0" fieldPosition="0"/>
    </format>
    <format dxfId="99">
      <pivotArea field="9" type="button" dataOnly="0" labelOnly="1" outline="0" axis="axisCol" fieldPosition="0"/>
    </format>
    <format dxfId="98">
      <pivotArea type="topRight" dataOnly="0" labelOnly="1" outline="0" fieldPosition="0"/>
    </format>
    <format dxfId="97">
      <pivotArea dataOnly="0" labelOnly="1" fieldPosition="0">
        <references count="1">
          <reference field="9" count="0"/>
        </references>
      </pivotArea>
    </format>
    <format dxfId="96">
      <pivotArea dataOnly="0" labelOnly="1" grandCol="1" outline="0" fieldPosition="0"/>
    </format>
    <format dxfId="95">
      <pivotArea grandRow="1" outline="0" collapsedLevelsAreSubtotals="1" fieldPosition="0"/>
    </format>
    <format dxfId="94">
      <pivotArea dataOnly="0" labelOnly="1" grandRow="1" outline="0" fieldPosition="0"/>
    </format>
    <format dxfId="93">
      <pivotArea type="all" dataOnly="0" outline="0" fieldPosition="0"/>
    </format>
    <format dxfId="92">
      <pivotArea outline="0" collapsedLevelsAreSubtotals="1" fieldPosition="0"/>
    </format>
    <format dxfId="91">
      <pivotArea type="origin" dataOnly="0" labelOnly="1" outline="0" fieldPosition="0"/>
    </format>
    <format dxfId="90">
      <pivotArea field="9" type="button" dataOnly="0" labelOnly="1" outline="0" axis="axisCol" fieldPosition="0"/>
    </format>
    <format dxfId="89">
      <pivotArea type="topRight" dataOnly="0" labelOnly="1" outline="0" fieldPosition="0"/>
    </format>
    <format dxfId="88">
      <pivotArea field="11" type="button" dataOnly="0" labelOnly="1" outline="0" axis="axisRow" fieldPosition="0"/>
    </format>
    <format dxfId="87">
      <pivotArea dataOnly="0" labelOnly="1" fieldPosition="0">
        <references count="1">
          <reference field="11" count="0"/>
        </references>
      </pivotArea>
    </format>
    <format dxfId="86">
      <pivotArea dataOnly="0" labelOnly="1" grandRow="1" outline="0" fieldPosition="0"/>
    </format>
    <format dxfId="85">
      <pivotArea dataOnly="0" labelOnly="1" fieldPosition="0">
        <references count="1">
          <reference field="9" count="0"/>
        </references>
      </pivotArea>
    </format>
    <format dxfId="84">
      <pivotArea dataOnly="0" labelOnly="1" grandCol="1" outline="0" fieldPosition="0"/>
    </format>
    <format dxfId="83">
      <pivotArea collapsedLevelsAreSubtotals="1" fieldPosition="0">
        <references count="1">
          <reference field="11" count="17">
            <x v="1"/>
            <x v="2"/>
            <x v="3"/>
            <x v="4"/>
            <x v="5"/>
            <x v="6"/>
            <x v="7"/>
            <x v="8"/>
            <x v="9"/>
            <x v="10"/>
            <x v="11"/>
            <x v="12"/>
            <x v="13"/>
            <x v="14"/>
            <x v="15"/>
            <x v="16"/>
            <x v="17"/>
          </reference>
        </references>
      </pivotArea>
    </format>
    <format dxfId="82">
      <pivotArea dataOnly="0" labelOnly="1" fieldPosition="0">
        <references count="1">
          <reference field="11" count="17">
            <x v="1"/>
            <x v="2"/>
            <x v="3"/>
            <x v="4"/>
            <x v="5"/>
            <x v="6"/>
            <x v="7"/>
            <x v="8"/>
            <x v="9"/>
            <x v="10"/>
            <x v="11"/>
            <x v="12"/>
            <x v="13"/>
            <x v="14"/>
            <x v="15"/>
            <x v="16"/>
            <x v="17"/>
          </reference>
        </references>
      </pivotArea>
    </format>
    <format dxfId="81">
      <pivotArea grandRow="1" outline="0" collapsedLevelsAreSubtotals="1" fieldPosition="0"/>
    </format>
    <format dxfId="80">
      <pivotArea dataOnly="0" labelOnly="1" grandRow="1" outline="0" fieldPosition="0"/>
    </format>
    <format dxfId="79">
      <pivotArea field="11" type="button" dataOnly="0" labelOnly="1" outline="0" axis="axisRow" fieldPosition="0"/>
    </format>
    <format dxfId="78">
      <pivotArea dataOnly="0" labelOnly="1" fieldPosition="0">
        <references count="1">
          <reference field="9" count="0"/>
        </references>
      </pivotArea>
    </format>
    <format dxfId="77">
      <pivotArea dataOnly="0" labelOnly="1" grandCol="1" outline="0" fieldPosition="0"/>
    </format>
    <format dxfId="76">
      <pivotArea field="9" type="button" dataOnly="0" labelOnly="1" outline="0" axis="axisCol" fieldPosition="0"/>
    </format>
    <format dxfId="75">
      <pivotArea collapsedLevelsAreSubtotals="1" fieldPosition="0">
        <references count="1">
          <reference field="11" count="0"/>
        </references>
      </pivotArea>
    </format>
    <format dxfId="74">
      <pivotArea field="11" type="button" dataOnly="0" labelOnly="1" outline="0" axis="axisRow" fieldPosition="0"/>
    </format>
    <format dxfId="73">
      <pivotArea field="11" type="button" dataOnly="0" labelOnly="1" outline="0" axis="axisRow" fieldPosition="0"/>
    </format>
    <format dxfId="72">
      <pivotArea collapsedLevelsAreSubtotals="1" fieldPosition="0">
        <references count="1">
          <reference field="11" count="0"/>
        </references>
      </pivotArea>
    </format>
    <format dxfId="71">
      <pivotArea dataOnly="0" labelOnly="1" fieldPosition="0">
        <references count="1">
          <reference field="11" count="0"/>
        </references>
      </pivotArea>
    </format>
    <format dxfId="70">
      <pivotArea collapsedLevelsAreSubtotals="1" fieldPosition="0">
        <references count="1">
          <reference field="11" count="2">
            <x v="19"/>
            <x v="20"/>
          </reference>
        </references>
      </pivotArea>
    </format>
    <format dxfId="69">
      <pivotArea dataOnly="0" labelOnly="1" fieldPosition="0">
        <references count="1">
          <reference field="11" count="2">
            <x v="19"/>
            <x v="20"/>
          </reference>
        </references>
      </pivotArea>
    </format>
    <format dxfId="68">
      <pivotArea grandCol="1" outline="0" collapsedLevelsAreSubtotals="1" fieldPosition="0"/>
    </format>
  </formats>
  <chartFormats count="6">
    <chartFormat chart="0" format="2" series="1">
      <pivotArea type="data" outline="0" fieldPosition="0">
        <references count="1">
          <reference field="4294967294" count="1" selected="0">
            <x v="0"/>
          </reference>
        </references>
      </pivotArea>
    </chartFormat>
    <chartFormat chart="2" format="4" series="1">
      <pivotArea type="data" outline="0" fieldPosition="0">
        <references count="1">
          <reference field="4294967294" count="1" selected="0">
            <x v="0"/>
          </reference>
        </references>
      </pivotArea>
    </chartFormat>
    <chartFormat chart="3" format="0" series="1">
      <pivotArea type="data" outline="0" fieldPosition="0">
        <references count="2">
          <reference field="4294967294" count="1" selected="0">
            <x v="0"/>
          </reference>
          <reference field="9" count="1" selected="0">
            <x v="0"/>
          </reference>
        </references>
      </pivotArea>
    </chartFormat>
    <chartFormat chart="3" format="1" series="1">
      <pivotArea type="data" outline="0" fieldPosition="0">
        <references count="2">
          <reference field="4294967294" count="1" selected="0">
            <x v="0"/>
          </reference>
          <reference field="9" count="1" selected="0">
            <x v="1"/>
          </reference>
        </references>
      </pivotArea>
    </chartFormat>
    <chartFormat chart="3" format="2" series="1">
      <pivotArea type="data" outline="0" fieldPosition="0">
        <references count="2">
          <reference field="4294967294" count="1" selected="0">
            <x v="0"/>
          </reference>
          <reference field="9" count="1" selected="0">
            <x v="2"/>
          </reference>
        </references>
      </pivotArea>
    </chartFormat>
    <chartFormat chart="3" format="3">
      <pivotArea type="data" outline="0" fieldPosition="0">
        <references count="3">
          <reference field="4294967294" count="1" selected="0">
            <x v="0"/>
          </reference>
          <reference field="9" count="1" selected="0">
            <x v="2"/>
          </reference>
          <reference field="11" count="1" selected="0">
            <x v="1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 Id="rId4"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J25"/>
  <sheetViews>
    <sheetView topLeftCell="V18" workbookViewId="0">
      <selection activeCell="AJ24" sqref="AJ24"/>
    </sheetView>
  </sheetViews>
  <sheetFormatPr baseColWidth="10" defaultColWidth="11.42578125" defaultRowHeight="15" x14ac:dyDescent="0.25"/>
  <cols>
    <col min="1" max="1" width="12.42578125" style="1" customWidth="1"/>
    <col min="2" max="2" width="11.42578125" style="1"/>
    <col min="3" max="3" width="56.5703125" style="1" customWidth="1"/>
    <col min="4" max="5" width="77.5703125" style="1" customWidth="1"/>
    <col min="6" max="6" width="18.28515625" style="1" customWidth="1"/>
    <col min="7" max="7" width="21.140625" style="1" customWidth="1"/>
    <col min="8" max="9" width="14" style="1" customWidth="1"/>
    <col min="10" max="10" width="18" style="1" customWidth="1"/>
    <col min="11" max="11" width="36.7109375" style="1" customWidth="1"/>
    <col min="12" max="12" width="34.85546875" style="1" customWidth="1"/>
    <col min="13" max="13" width="14.42578125" style="1" customWidth="1"/>
    <col min="14" max="14" width="13.85546875" style="1" customWidth="1"/>
    <col min="15" max="16" width="11.42578125" style="1"/>
    <col min="17" max="17" width="17.85546875" style="1" customWidth="1"/>
    <col min="18" max="18" width="23.85546875" style="1" customWidth="1"/>
    <col min="19" max="19" width="11.42578125" style="1"/>
    <col min="20" max="20" width="20.28515625" style="1" customWidth="1"/>
    <col min="21" max="21" width="21" style="1" customWidth="1"/>
    <col min="22" max="22" width="11.42578125" style="1"/>
    <col min="23" max="23" width="13.85546875" style="1" customWidth="1"/>
    <col min="24" max="24" width="21.7109375" style="1" customWidth="1"/>
    <col min="25" max="25" width="17.85546875" style="1" customWidth="1"/>
    <col min="26" max="27" width="11.42578125" style="1"/>
    <col min="28" max="28" width="15" style="1" customWidth="1"/>
    <col min="29" max="29" width="15.85546875" style="1" customWidth="1"/>
    <col min="30" max="30" width="16" style="1" customWidth="1"/>
    <col min="31" max="31" width="15" style="1" customWidth="1"/>
    <col min="32" max="32" width="11.42578125" style="1"/>
    <col min="33" max="33" width="18.42578125" style="1" customWidth="1"/>
    <col min="34" max="34" width="11.140625" style="1" bestFit="1" customWidth="1"/>
    <col min="35" max="35" width="15.140625" style="1" customWidth="1"/>
    <col min="36" max="36" width="19" style="1" customWidth="1"/>
    <col min="37" max="16384" width="11.42578125" style="1"/>
  </cols>
  <sheetData>
    <row r="1" spans="1:36" ht="38.25" x14ac:dyDescent="0.25">
      <c r="A1" s="4" t="s">
        <v>0</v>
      </c>
      <c r="B1" s="4" t="s">
        <v>1</v>
      </c>
      <c r="C1" s="5" t="s">
        <v>2</v>
      </c>
      <c r="D1" s="5" t="s">
        <v>3</v>
      </c>
      <c r="E1" s="5" t="s">
        <v>4</v>
      </c>
      <c r="F1" s="6" t="s">
        <v>5</v>
      </c>
      <c r="G1" s="6" t="s">
        <v>6</v>
      </c>
      <c r="H1" s="7" t="s">
        <v>7</v>
      </c>
      <c r="I1" s="7" t="s">
        <v>8</v>
      </c>
      <c r="J1" s="8" t="s">
        <v>9</v>
      </c>
      <c r="K1" s="8" t="s">
        <v>10</v>
      </c>
      <c r="L1" s="8" t="s">
        <v>11</v>
      </c>
      <c r="M1" s="9" t="s">
        <v>12</v>
      </c>
      <c r="N1" s="9" t="s">
        <v>13</v>
      </c>
      <c r="O1" s="10" t="s">
        <v>14</v>
      </c>
      <c r="P1" s="6" t="s">
        <v>15</v>
      </c>
      <c r="Q1" s="11" t="s">
        <v>16</v>
      </c>
      <c r="R1" s="11" t="s">
        <v>17</v>
      </c>
      <c r="S1" s="5" t="s">
        <v>18</v>
      </c>
      <c r="T1" s="12" t="s">
        <v>19</v>
      </c>
      <c r="U1" s="12" t="s">
        <v>20</v>
      </c>
      <c r="V1" s="5" t="s">
        <v>21</v>
      </c>
      <c r="W1" s="12" t="s">
        <v>22</v>
      </c>
      <c r="X1" s="8" t="s">
        <v>23</v>
      </c>
      <c r="Y1" s="8" t="s">
        <v>24</v>
      </c>
      <c r="Z1" s="8" t="s">
        <v>25</v>
      </c>
      <c r="AA1" s="13" t="s">
        <v>26</v>
      </c>
      <c r="AB1" s="8" t="s">
        <v>27</v>
      </c>
      <c r="AC1" s="8" t="s">
        <v>28</v>
      </c>
      <c r="AD1" s="14" t="s">
        <v>29</v>
      </c>
      <c r="AE1" s="15" t="s">
        <v>30</v>
      </c>
      <c r="AF1" s="15" t="s">
        <v>31</v>
      </c>
      <c r="AG1" s="5" t="s">
        <v>32</v>
      </c>
      <c r="AH1" s="46" t="s">
        <v>33</v>
      </c>
      <c r="AI1" s="46" t="s">
        <v>34</v>
      </c>
      <c r="AJ1" s="133" t="s">
        <v>262</v>
      </c>
    </row>
    <row r="2" spans="1:36" ht="90" x14ac:dyDescent="0.25">
      <c r="A2" s="16">
        <v>1</v>
      </c>
      <c r="B2" s="16" t="s">
        <v>35</v>
      </c>
      <c r="C2" s="17" t="s">
        <v>36</v>
      </c>
      <c r="D2" s="18" t="s">
        <v>37</v>
      </c>
      <c r="E2" s="19" t="s">
        <v>38</v>
      </c>
      <c r="F2" s="20" t="s">
        <v>39</v>
      </c>
      <c r="G2" s="21" t="s">
        <v>40</v>
      </c>
      <c r="H2" s="22" t="s">
        <v>41</v>
      </c>
      <c r="I2" s="23" t="s">
        <v>42</v>
      </c>
      <c r="J2" s="24" t="s">
        <v>43</v>
      </c>
      <c r="K2" s="18" t="s">
        <v>44</v>
      </c>
      <c r="L2" s="18" t="s">
        <v>45</v>
      </c>
      <c r="M2" s="22" t="s">
        <v>46</v>
      </c>
      <c r="N2" s="25" t="s">
        <v>47</v>
      </c>
      <c r="O2" s="18" t="e">
        <f>IF(#REF!="","",#REF!)</f>
        <v>#REF!</v>
      </c>
      <c r="P2" s="18" t="e">
        <f>IF(#REF!="","",#REF!)</f>
        <v>#REF!</v>
      </c>
      <c r="Q2" s="26" t="s">
        <v>48</v>
      </c>
      <c r="R2" s="26" t="s">
        <v>49</v>
      </c>
      <c r="S2" s="18" t="s">
        <v>50</v>
      </c>
      <c r="T2" s="26" t="s">
        <v>315</v>
      </c>
      <c r="U2" s="26" t="s">
        <v>51</v>
      </c>
      <c r="V2" s="18" t="s">
        <v>52</v>
      </c>
      <c r="W2" s="27" t="s">
        <v>53</v>
      </c>
      <c r="X2" s="18" t="s">
        <v>54</v>
      </c>
      <c r="Y2" s="28" t="s">
        <v>55</v>
      </c>
      <c r="Z2" s="18" t="s">
        <v>56</v>
      </c>
      <c r="AA2" s="28" t="s">
        <v>57</v>
      </c>
      <c r="AB2" s="18" t="s">
        <v>58</v>
      </c>
      <c r="AC2" s="18" t="s">
        <v>59</v>
      </c>
      <c r="AD2" s="29" t="s">
        <v>60</v>
      </c>
      <c r="AE2" s="22" t="s">
        <v>61</v>
      </c>
      <c r="AF2" s="22" t="s">
        <v>61</v>
      </c>
      <c r="AG2" s="17" t="s">
        <v>62</v>
      </c>
      <c r="AH2" s="47" t="e">
        <f>IF(#REF!="","",#REF!)</f>
        <v>#REF!</v>
      </c>
      <c r="AI2" s="56">
        <v>43585</v>
      </c>
      <c r="AJ2" s="47" t="s">
        <v>318</v>
      </c>
    </row>
    <row r="3" spans="1:36" ht="75" x14ac:dyDescent="0.25">
      <c r="A3" s="16">
        <v>2</v>
      </c>
      <c r="B3" s="16" t="s">
        <v>63</v>
      </c>
      <c r="C3" s="17" t="s">
        <v>64</v>
      </c>
      <c r="D3" s="18" t="s">
        <v>65</v>
      </c>
      <c r="E3" s="19" t="s">
        <v>38</v>
      </c>
      <c r="F3" s="20" t="s">
        <v>66</v>
      </c>
      <c r="G3" s="21" t="s">
        <v>67</v>
      </c>
      <c r="H3" s="22" t="s">
        <v>68</v>
      </c>
      <c r="I3" s="23" t="s">
        <v>69</v>
      </c>
      <c r="J3" s="30" t="s">
        <v>70</v>
      </c>
      <c r="K3" s="18" t="s">
        <v>71</v>
      </c>
      <c r="L3" s="18" t="s">
        <v>72</v>
      </c>
      <c r="M3" s="22" t="s">
        <v>73</v>
      </c>
      <c r="N3" s="25" t="s">
        <v>74</v>
      </c>
      <c r="O3" s="18" t="e">
        <f>IF(#REF!="","",#REF!)</f>
        <v>#REF!</v>
      </c>
      <c r="P3" s="18" t="e">
        <f>IF(#REF!="","",#REF!)</f>
        <v>#REF!</v>
      </c>
      <c r="Q3" s="26" t="s">
        <v>75</v>
      </c>
      <c r="R3" s="26" t="s">
        <v>76</v>
      </c>
      <c r="T3" s="26" t="s">
        <v>314</v>
      </c>
      <c r="U3" s="26" t="s">
        <v>77</v>
      </c>
      <c r="V3" s="18" t="s">
        <v>78</v>
      </c>
      <c r="W3" s="31" t="s">
        <v>79</v>
      </c>
      <c r="X3" s="18" t="s">
        <v>80</v>
      </c>
      <c r="Y3" s="28" t="s">
        <v>80</v>
      </c>
      <c r="Z3" s="18" t="s">
        <v>81</v>
      </c>
      <c r="AA3" s="28" t="s">
        <v>82</v>
      </c>
      <c r="AB3" s="18" t="s">
        <v>83</v>
      </c>
      <c r="AC3" s="18" t="s">
        <v>83</v>
      </c>
      <c r="AD3" s="32" t="s">
        <v>84</v>
      </c>
      <c r="AE3" s="22" t="s">
        <v>85</v>
      </c>
      <c r="AF3" s="22" t="s">
        <v>86</v>
      </c>
      <c r="AG3" s="17" t="s">
        <v>87</v>
      </c>
      <c r="AH3" s="47" t="e">
        <f>IF(#REF!="","",#REF!)</f>
        <v>#REF!</v>
      </c>
      <c r="AI3" s="56">
        <v>43708</v>
      </c>
      <c r="AJ3" s="47" t="s">
        <v>319</v>
      </c>
    </row>
    <row r="4" spans="1:36" ht="120" x14ac:dyDescent="0.25">
      <c r="B4" s="33"/>
      <c r="C4" s="17" t="s">
        <v>88</v>
      </c>
      <c r="D4" s="18" t="s">
        <v>89</v>
      </c>
      <c r="E4" s="19" t="s">
        <v>90</v>
      </c>
      <c r="F4" s="34" t="s">
        <v>91</v>
      </c>
      <c r="G4" s="21" t="s">
        <v>92</v>
      </c>
      <c r="H4" s="22" t="s">
        <v>93</v>
      </c>
      <c r="I4" s="23" t="s">
        <v>94</v>
      </c>
      <c r="J4" s="30" t="s">
        <v>95</v>
      </c>
      <c r="K4" s="18" t="s">
        <v>96</v>
      </c>
      <c r="L4" s="18" t="s">
        <v>97</v>
      </c>
      <c r="M4" s="22" t="s">
        <v>2</v>
      </c>
      <c r="N4" s="25" t="s">
        <v>98</v>
      </c>
      <c r="O4" s="18" t="e">
        <f>IF(#REF!="","",#REF!)</f>
        <v>#REF!</v>
      </c>
      <c r="P4" s="18" t="e">
        <f>IF(#REF!="","",#REF!)</f>
        <v>#REF!</v>
      </c>
      <c r="Q4" s="26" t="s">
        <v>99</v>
      </c>
      <c r="R4" s="26" t="s">
        <v>100</v>
      </c>
      <c r="T4" s="26" t="s">
        <v>313</v>
      </c>
      <c r="U4" s="26" t="s">
        <v>101</v>
      </c>
      <c r="W4" s="35" t="s">
        <v>102</v>
      </c>
      <c r="Z4" s="18" t="s">
        <v>103</v>
      </c>
      <c r="AA4" s="28" t="s">
        <v>104</v>
      </c>
      <c r="AB4" s="18" t="s">
        <v>105</v>
      </c>
      <c r="AC4" s="18" t="s">
        <v>106</v>
      </c>
      <c r="AD4" s="36" t="s">
        <v>107</v>
      </c>
      <c r="AF4" s="22" t="s">
        <v>85</v>
      </c>
      <c r="AG4" s="17" t="s">
        <v>108</v>
      </c>
      <c r="AH4" s="47" t="e">
        <f>IF(#REF!="","",#REF!)</f>
        <v>#REF!</v>
      </c>
      <c r="AI4" s="56">
        <v>43830</v>
      </c>
      <c r="AJ4" s="47" t="s">
        <v>320</v>
      </c>
    </row>
    <row r="5" spans="1:36" ht="75" x14ac:dyDescent="0.25">
      <c r="B5" s="37"/>
      <c r="C5" s="17" t="s">
        <v>109</v>
      </c>
      <c r="D5" s="18" t="s">
        <v>110</v>
      </c>
      <c r="E5" s="19" t="s">
        <v>111</v>
      </c>
      <c r="F5" s="34" t="s">
        <v>112</v>
      </c>
      <c r="G5" s="21" t="s">
        <v>113</v>
      </c>
      <c r="H5" s="22" t="s">
        <v>114</v>
      </c>
      <c r="I5" s="23" t="s">
        <v>90</v>
      </c>
      <c r="J5" s="24" t="s">
        <v>115</v>
      </c>
      <c r="K5" s="18" t="s">
        <v>116</v>
      </c>
      <c r="L5" s="18" t="s">
        <v>117</v>
      </c>
      <c r="M5" s="22" t="s">
        <v>94</v>
      </c>
      <c r="N5" s="25" t="s">
        <v>118</v>
      </c>
      <c r="O5" s="18" t="e">
        <f>IF(#REF!="","",#REF!)</f>
        <v>#REF!</v>
      </c>
      <c r="P5" s="18" t="e">
        <f>IF(#REF!="","",#REF!)</f>
        <v>#REF!</v>
      </c>
      <c r="Q5" s="26" t="s">
        <v>119</v>
      </c>
      <c r="R5" s="26" t="s">
        <v>120</v>
      </c>
      <c r="T5" s="26" t="s">
        <v>310</v>
      </c>
      <c r="U5" s="26" t="s">
        <v>121</v>
      </c>
      <c r="W5" s="38" t="s">
        <v>122</v>
      </c>
      <c r="AB5" s="18" t="s">
        <v>123</v>
      </c>
      <c r="AC5" s="18" t="s">
        <v>124</v>
      </c>
      <c r="AG5" s="17" t="s">
        <v>125</v>
      </c>
      <c r="AH5" s="47" t="e">
        <f>IF(#REF!="","",#REF!)</f>
        <v>#REF!</v>
      </c>
      <c r="AI5" s="57"/>
      <c r="AJ5" s="47" t="s">
        <v>256</v>
      </c>
    </row>
    <row r="6" spans="1:36" ht="60" x14ac:dyDescent="0.25">
      <c r="B6" s="37"/>
      <c r="C6" s="17" t="s">
        <v>126</v>
      </c>
      <c r="D6" s="18" t="s">
        <v>127</v>
      </c>
      <c r="E6" s="18" t="s">
        <v>128</v>
      </c>
      <c r="F6" s="34" t="s">
        <v>129</v>
      </c>
      <c r="G6" s="21" t="s">
        <v>130</v>
      </c>
      <c r="H6" s="22" t="s">
        <v>131</v>
      </c>
      <c r="I6" s="23" t="s">
        <v>132</v>
      </c>
      <c r="J6" s="30" t="s">
        <v>133</v>
      </c>
      <c r="K6" s="18" t="s">
        <v>134</v>
      </c>
      <c r="L6" s="18" t="s">
        <v>135</v>
      </c>
      <c r="M6" s="22" t="s">
        <v>136</v>
      </c>
      <c r="N6" s="25" t="s">
        <v>137</v>
      </c>
      <c r="O6" s="18" t="e">
        <f>IF(#REF!="","",#REF!)</f>
        <v>#REF!</v>
      </c>
      <c r="P6" s="18" t="e">
        <f>IF(#REF!="","",#REF!)</f>
        <v>#REF!</v>
      </c>
      <c r="Q6" s="26" t="s">
        <v>138</v>
      </c>
      <c r="R6" s="26" t="s">
        <v>139</v>
      </c>
      <c r="T6" s="26" t="s">
        <v>312</v>
      </c>
      <c r="U6" s="26" t="s">
        <v>311</v>
      </c>
      <c r="AG6" s="17" t="s">
        <v>607</v>
      </c>
      <c r="AH6" s="47" t="e">
        <f>IF(#REF!="","",#REF!)</f>
        <v>#REF!</v>
      </c>
      <c r="AI6" s="58"/>
      <c r="AJ6" s="47" t="s">
        <v>608</v>
      </c>
    </row>
    <row r="7" spans="1:36" ht="90" x14ac:dyDescent="0.25">
      <c r="B7" s="37"/>
      <c r="C7" s="17" t="s">
        <v>140</v>
      </c>
      <c r="D7" s="18" t="s">
        <v>141</v>
      </c>
      <c r="E7" s="18" t="s">
        <v>90</v>
      </c>
      <c r="F7" s="34" t="s">
        <v>142</v>
      </c>
      <c r="G7" s="21" t="s">
        <v>143</v>
      </c>
      <c r="H7" s="22" t="s">
        <v>144</v>
      </c>
      <c r="I7" s="23" t="s">
        <v>145</v>
      </c>
      <c r="J7" s="30" t="s">
        <v>146</v>
      </c>
      <c r="K7" s="18" t="s">
        <v>147</v>
      </c>
      <c r="L7" s="18" t="s">
        <v>148</v>
      </c>
      <c r="M7" s="22" t="s">
        <v>149</v>
      </c>
      <c r="N7" s="25" t="s">
        <v>150</v>
      </c>
      <c r="O7" s="18" t="e">
        <f>IF(#REF!="","",#REF!)</f>
        <v>#REF!</v>
      </c>
      <c r="P7" s="18" t="e">
        <f>IF(#REF!="","",#REF!)</f>
        <v>#REF!</v>
      </c>
      <c r="AG7" s="17" t="s">
        <v>151</v>
      </c>
      <c r="AH7" s="47" t="e">
        <f>IF(#REF!="","",#REF!)</f>
        <v>#REF!</v>
      </c>
      <c r="AI7" s="59"/>
      <c r="AJ7" s="47" t="s">
        <v>244</v>
      </c>
    </row>
    <row r="8" spans="1:36" ht="90" x14ac:dyDescent="0.25">
      <c r="B8" s="37"/>
      <c r="C8" s="17" t="s">
        <v>152</v>
      </c>
      <c r="D8" s="18" t="s">
        <v>153</v>
      </c>
      <c r="E8" s="18" t="s">
        <v>38</v>
      </c>
      <c r="F8" s="34" t="s">
        <v>154</v>
      </c>
      <c r="H8" s="22" t="s">
        <v>155</v>
      </c>
      <c r="I8" s="39"/>
      <c r="J8" s="30" t="s">
        <v>156</v>
      </c>
      <c r="K8" s="40" t="s">
        <v>157</v>
      </c>
      <c r="L8" s="18" t="s">
        <v>158</v>
      </c>
      <c r="M8" s="22" t="s">
        <v>159</v>
      </c>
      <c r="N8" s="23" t="s">
        <v>160</v>
      </c>
      <c r="O8" s="18" t="e">
        <f>IF(#REF!="","",#REF!)</f>
        <v>#REF!</v>
      </c>
      <c r="P8" s="18" t="e">
        <f>IF(#REF!="","",#REF!)</f>
        <v>#REF!</v>
      </c>
      <c r="AG8" s="17" t="s">
        <v>161</v>
      </c>
      <c r="AH8" s="47" t="e">
        <f>IF(#REF!="","",#REF!)</f>
        <v>#REF!</v>
      </c>
      <c r="AJ8" s="47" t="s">
        <v>250</v>
      </c>
    </row>
    <row r="9" spans="1:36" ht="90" x14ac:dyDescent="0.25">
      <c r="B9" s="37"/>
      <c r="C9" s="17" t="s">
        <v>162</v>
      </c>
      <c r="D9" s="18" t="s">
        <v>163</v>
      </c>
      <c r="E9" s="18" t="s">
        <v>90</v>
      </c>
      <c r="F9" s="34" t="s">
        <v>164</v>
      </c>
      <c r="H9" s="22" t="s">
        <v>165</v>
      </c>
      <c r="I9" s="41"/>
      <c r="J9" s="42" t="s">
        <v>166</v>
      </c>
      <c r="L9" s="18" t="s">
        <v>167</v>
      </c>
      <c r="O9" s="18" t="e">
        <f>IF(#REF!="","",#REF!)</f>
        <v>#REF!</v>
      </c>
      <c r="P9" s="18" t="e">
        <f>IF(#REF!="","",#REF!)</f>
        <v>#REF!</v>
      </c>
      <c r="AG9" s="17" t="s">
        <v>168</v>
      </c>
      <c r="AH9" s="47" t="e">
        <f>IF(#REF!="","",#REF!)</f>
        <v>#REF!</v>
      </c>
      <c r="AJ9" s="47" t="s">
        <v>321</v>
      </c>
    </row>
    <row r="10" spans="1:36" ht="75" x14ac:dyDescent="0.25">
      <c r="B10" s="37"/>
      <c r="C10" s="17" t="s">
        <v>169</v>
      </c>
      <c r="D10" s="18" t="s">
        <v>170</v>
      </c>
      <c r="E10" s="18" t="s">
        <v>128</v>
      </c>
      <c r="F10" s="34" t="s">
        <v>171</v>
      </c>
      <c r="H10" s="22" t="s">
        <v>172</v>
      </c>
      <c r="I10" s="43"/>
      <c r="L10" s="18" t="s">
        <v>173</v>
      </c>
      <c r="O10" s="18" t="e">
        <f>IF(#REF!="","",#REF!)</f>
        <v>#REF!</v>
      </c>
      <c r="P10" s="18" t="e">
        <f>IF(#REF!="","",#REF!)</f>
        <v>#REF!</v>
      </c>
      <c r="AG10" s="17" t="s">
        <v>174</v>
      </c>
      <c r="AH10" s="47" t="e">
        <f>IF(#REF!="","",#REF!)</f>
        <v>#REF!</v>
      </c>
      <c r="AJ10" s="47" t="s">
        <v>322</v>
      </c>
    </row>
    <row r="11" spans="1:36" ht="45" x14ac:dyDescent="0.25">
      <c r="B11" s="37"/>
      <c r="C11" s="17" t="s">
        <v>175</v>
      </c>
      <c r="D11" s="18" t="s">
        <v>176</v>
      </c>
      <c r="E11" s="18" t="s">
        <v>38</v>
      </c>
      <c r="L11" s="18" t="s">
        <v>177</v>
      </c>
      <c r="O11" s="18" t="e">
        <f>IF(#REF!="","",#REF!)</f>
        <v>#REF!</v>
      </c>
      <c r="P11" s="18" t="e">
        <f>IF(#REF!="","",#REF!)</f>
        <v>#REF!</v>
      </c>
      <c r="AG11" s="17" t="s">
        <v>178</v>
      </c>
      <c r="AH11" s="47" t="e">
        <f>IF(#REF!="","",#REF!)</f>
        <v>#REF!</v>
      </c>
      <c r="AJ11" s="47" t="s">
        <v>249</v>
      </c>
    </row>
    <row r="12" spans="1:36" ht="90" x14ac:dyDescent="0.25">
      <c r="B12" s="37"/>
      <c r="C12" s="17" t="s">
        <v>179</v>
      </c>
      <c r="D12" s="18" t="s">
        <v>180</v>
      </c>
      <c r="E12" s="18" t="s">
        <v>111</v>
      </c>
      <c r="L12" s="18" t="s">
        <v>181</v>
      </c>
      <c r="AG12" s="17" t="s">
        <v>168</v>
      </c>
      <c r="AH12" s="47" t="e">
        <f>IF(#REF!="","",#REF!)</f>
        <v>#REF!</v>
      </c>
      <c r="AJ12" s="47" t="s">
        <v>321</v>
      </c>
    </row>
    <row r="13" spans="1:36" ht="90" x14ac:dyDescent="0.25">
      <c r="B13" s="37"/>
      <c r="C13" s="17" t="s">
        <v>182</v>
      </c>
      <c r="D13" s="18" t="s">
        <v>183</v>
      </c>
      <c r="E13" s="18" t="s">
        <v>38</v>
      </c>
      <c r="L13" s="18" t="s">
        <v>184</v>
      </c>
      <c r="AG13" s="17" t="s">
        <v>185</v>
      </c>
      <c r="AH13" s="47" t="e">
        <f>IF(#REF!="","",#REF!)</f>
        <v>#REF!</v>
      </c>
      <c r="AJ13" s="47" t="s">
        <v>251</v>
      </c>
    </row>
    <row r="14" spans="1:36" ht="75" x14ac:dyDescent="0.25">
      <c r="B14" s="37"/>
      <c r="C14" s="17" t="s">
        <v>186</v>
      </c>
      <c r="D14" s="18" t="s">
        <v>187</v>
      </c>
      <c r="E14" s="18" t="s">
        <v>38</v>
      </c>
      <c r="L14" s="18" t="s">
        <v>188</v>
      </c>
      <c r="AG14" s="17" t="s">
        <v>189</v>
      </c>
      <c r="AH14" s="47" t="e">
        <f>IF(#REF!="","",#REF!)</f>
        <v>#REF!</v>
      </c>
      <c r="AJ14" s="1" t="s">
        <v>323</v>
      </c>
    </row>
    <row r="15" spans="1:36" ht="60" x14ac:dyDescent="0.25">
      <c r="B15" s="37"/>
      <c r="C15" s="17" t="s">
        <v>190</v>
      </c>
      <c r="D15" s="18" t="s">
        <v>191</v>
      </c>
      <c r="E15" s="18" t="s">
        <v>111</v>
      </c>
      <c r="L15" s="18" t="s">
        <v>192</v>
      </c>
      <c r="AG15" s="17" t="s">
        <v>193</v>
      </c>
      <c r="AH15" s="47" t="e">
        <f>IF(#REF!="","",#REF!)</f>
        <v>#REF!</v>
      </c>
      <c r="AJ15" s="47" t="s">
        <v>258</v>
      </c>
    </row>
    <row r="16" spans="1:36" ht="90" x14ac:dyDescent="0.25">
      <c r="B16" s="37"/>
      <c r="C16" s="17" t="s">
        <v>194</v>
      </c>
      <c r="D16" s="18" t="s">
        <v>195</v>
      </c>
      <c r="E16" s="18" t="s">
        <v>111</v>
      </c>
      <c r="L16" s="18" t="s">
        <v>196</v>
      </c>
      <c r="AG16" s="17" t="s">
        <v>197</v>
      </c>
      <c r="AH16" s="47" t="e">
        <f>IF(#REF!="","",#REF!)</f>
        <v>#REF!</v>
      </c>
      <c r="AJ16" s="47" t="s">
        <v>246</v>
      </c>
    </row>
    <row r="17" spans="2:36" ht="75" x14ac:dyDescent="0.25">
      <c r="B17" s="37"/>
      <c r="C17" s="17" t="s">
        <v>198</v>
      </c>
      <c r="D17" s="18" t="s">
        <v>199</v>
      </c>
      <c r="E17" s="18" t="s">
        <v>111</v>
      </c>
      <c r="L17" s="18" t="s">
        <v>200</v>
      </c>
      <c r="AG17" s="17" t="s">
        <v>201</v>
      </c>
      <c r="AJ17" s="47" t="s">
        <v>258</v>
      </c>
    </row>
    <row r="18" spans="2:36" ht="75" x14ac:dyDescent="0.25">
      <c r="B18" s="37"/>
      <c r="C18" s="17" t="s">
        <v>202</v>
      </c>
      <c r="D18" s="18" t="s">
        <v>203</v>
      </c>
      <c r="E18" s="18" t="s">
        <v>38</v>
      </c>
      <c r="L18" s="40" t="s">
        <v>204</v>
      </c>
      <c r="AG18" s="17" t="s">
        <v>205</v>
      </c>
      <c r="AJ18" s="47" t="s">
        <v>248</v>
      </c>
    </row>
    <row r="19" spans="2:36" ht="75" x14ac:dyDescent="0.25">
      <c r="B19" s="37"/>
      <c r="C19" s="17" t="s">
        <v>206</v>
      </c>
      <c r="D19" s="18" t="s">
        <v>207</v>
      </c>
      <c r="E19" s="18" t="s">
        <v>111</v>
      </c>
      <c r="L19" s="40" t="s">
        <v>208</v>
      </c>
      <c r="AG19" s="17" t="s">
        <v>193</v>
      </c>
      <c r="AJ19" s="47" t="s">
        <v>258</v>
      </c>
    </row>
    <row r="20" spans="2:36" ht="150" x14ac:dyDescent="0.25">
      <c r="B20" s="37"/>
      <c r="C20" s="17" t="s">
        <v>209</v>
      </c>
      <c r="D20" s="18" t="s">
        <v>210</v>
      </c>
      <c r="E20" s="18" t="s">
        <v>90</v>
      </c>
      <c r="AG20" s="17" t="s">
        <v>211</v>
      </c>
      <c r="AJ20" s="47" t="s">
        <v>246</v>
      </c>
    </row>
    <row r="21" spans="2:36" ht="45" x14ac:dyDescent="0.25">
      <c r="B21" s="37"/>
      <c r="C21" s="17" t="s">
        <v>212</v>
      </c>
      <c r="D21" s="18" t="s">
        <v>213</v>
      </c>
      <c r="E21" s="18" t="s">
        <v>111</v>
      </c>
      <c r="AG21" s="17" t="s">
        <v>214</v>
      </c>
      <c r="AJ21" s="47" t="s">
        <v>257</v>
      </c>
    </row>
    <row r="22" spans="2:36" ht="60" x14ac:dyDescent="0.25">
      <c r="B22" s="37"/>
      <c r="C22" s="17" t="s">
        <v>215</v>
      </c>
      <c r="D22" s="18" t="s">
        <v>216</v>
      </c>
      <c r="E22" s="18" t="s">
        <v>111</v>
      </c>
      <c r="AG22" s="17" t="s">
        <v>605</v>
      </c>
      <c r="AJ22" s="47" t="s">
        <v>606</v>
      </c>
    </row>
    <row r="23" spans="2:36" ht="51" x14ac:dyDescent="0.25">
      <c r="B23" s="37"/>
      <c r="C23" s="17" t="s">
        <v>217</v>
      </c>
      <c r="D23" s="18" t="s">
        <v>218</v>
      </c>
      <c r="E23" s="18" t="s">
        <v>38</v>
      </c>
      <c r="AG23" s="17" t="s">
        <v>219</v>
      </c>
      <c r="AJ23" s="47" t="s">
        <v>252</v>
      </c>
    </row>
    <row r="24" spans="2:36" ht="60" x14ac:dyDescent="0.25">
      <c r="C24" s="17" t="s">
        <v>280</v>
      </c>
      <c r="AJ24" s="47" t="s">
        <v>282</v>
      </c>
    </row>
    <row r="25" spans="2:36" ht="30" x14ac:dyDescent="0.25">
      <c r="C25" s="17" t="s">
        <v>281</v>
      </c>
      <c r="AJ25" s="47" t="s">
        <v>244</v>
      </c>
    </row>
  </sheetData>
  <conditionalFormatting sqref="AC16">
    <cfRule type="cellIs" priority="1" operator="equal">
      <formula>$W$4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B25"/>
  <sheetViews>
    <sheetView workbookViewId="0">
      <selection activeCell="D4" sqref="D4"/>
    </sheetView>
  </sheetViews>
  <sheetFormatPr baseColWidth="10" defaultRowHeight="15" x14ac:dyDescent="0.25"/>
  <cols>
    <col min="1" max="1" width="64" customWidth="1"/>
    <col min="2" max="2" width="72.42578125" customWidth="1"/>
  </cols>
  <sheetData>
    <row r="1" spans="1:2" x14ac:dyDescent="0.25">
      <c r="A1" s="5" t="s">
        <v>2</v>
      </c>
      <c r="B1" s="65" t="s">
        <v>262</v>
      </c>
    </row>
    <row r="2" spans="1:2" x14ac:dyDescent="0.25">
      <c r="A2" s="17" t="s">
        <v>140</v>
      </c>
      <c r="B2" t="s">
        <v>244</v>
      </c>
    </row>
    <row r="3" spans="1:2" x14ac:dyDescent="0.25">
      <c r="A3" s="17" t="s">
        <v>88</v>
      </c>
      <c r="B3" t="s">
        <v>245</v>
      </c>
    </row>
    <row r="4" spans="1:2" x14ac:dyDescent="0.25">
      <c r="A4" s="17" t="s">
        <v>209</v>
      </c>
      <c r="B4" t="s">
        <v>246</v>
      </c>
    </row>
    <row r="5" spans="1:2" x14ac:dyDescent="0.25">
      <c r="A5" s="17" t="s">
        <v>194</v>
      </c>
      <c r="B5" t="s">
        <v>246</v>
      </c>
    </row>
    <row r="6" spans="1:2" x14ac:dyDescent="0.25">
      <c r="A6" s="17" t="s">
        <v>162</v>
      </c>
      <c r="B6" t="s">
        <v>247</v>
      </c>
    </row>
    <row r="7" spans="1:2" ht="25.5" x14ac:dyDescent="0.25">
      <c r="A7" s="17" t="s">
        <v>179</v>
      </c>
      <c r="B7" t="s">
        <v>247</v>
      </c>
    </row>
    <row r="8" spans="1:2" x14ac:dyDescent="0.25">
      <c r="A8" s="17" t="s">
        <v>202</v>
      </c>
      <c r="B8" t="s">
        <v>248</v>
      </c>
    </row>
    <row r="9" spans="1:2" x14ac:dyDescent="0.25">
      <c r="A9" s="17" t="s">
        <v>175</v>
      </c>
      <c r="B9" t="s">
        <v>249</v>
      </c>
    </row>
    <row r="10" spans="1:2" x14ac:dyDescent="0.25">
      <c r="A10" s="17" t="s">
        <v>152</v>
      </c>
      <c r="B10" t="s">
        <v>250</v>
      </c>
    </row>
    <row r="11" spans="1:2" ht="25.5" x14ac:dyDescent="0.25">
      <c r="A11" s="17" t="s">
        <v>182</v>
      </c>
      <c r="B11" t="s">
        <v>251</v>
      </c>
    </row>
    <row r="12" spans="1:2" x14ac:dyDescent="0.25">
      <c r="A12" s="17" t="s">
        <v>217</v>
      </c>
      <c r="B12" t="s">
        <v>252</v>
      </c>
    </row>
    <row r="13" spans="1:2" x14ac:dyDescent="0.25">
      <c r="A13" s="17" t="s">
        <v>36</v>
      </c>
      <c r="B13" t="s">
        <v>253</v>
      </c>
    </row>
    <row r="14" spans="1:2" ht="38.25" x14ac:dyDescent="0.25">
      <c r="A14" s="17" t="s">
        <v>64</v>
      </c>
      <c r="B14" t="s">
        <v>254</v>
      </c>
    </row>
    <row r="15" spans="1:2" x14ac:dyDescent="0.25">
      <c r="A15" s="17" t="s">
        <v>186</v>
      </c>
      <c r="B15" t="s">
        <v>255</v>
      </c>
    </row>
    <row r="16" spans="1:2" x14ac:dyDescent="0.25">
      <c r="A16" s="17" t="s">
        <v>109</v>
      </c>
      <c r="B16" t="s">
        <v>256</v>
      </c>
    </row>
    <row r="17" spans="1:2" x14ac:dyDescent="0.25">
      <c r="A17" s="17" t="s">
        <v>212</v>
      </c>
      <c r="B17" t="s">
        <v>257</v>
      </c>
    </row>
    <row r="18" spans="1:2" x14ac:dyDescent="0.25">
      <c r="A18" s="17" t="s">
        <v>190</v>
      </c>
      <c r="B18" t="s">
        <v>258</v>
      </c>
    </row>
    <row r="19" spans="1:2" x14ac:dyDescent="0.25">
      <c r="A19" s="17" t="s">
        <v>206</v>
      </c>
      <c r="B19" t="s">
        <v>258</v>
      </c>
    </row>
    <row r="20" spans="1:2" x14ac:dyDescent="0.25">
      <c r="A20" s="17" t="s">
        <v>198</v>
      </c>
      <c r="B20" t="s">
        <v>258</v>
      </c>
    </row>
    <row r="21" spans="1:2" x14ac:dyDescent="0.25">
      <c r="A21" s="17" t="s">
        <v>215</v>
      </c>
      <c r="B21" t="s">
        <v>259</v>
      </c>
    </row>
    <row r="22" spans="1:2" x14ac:dyDescent="0.25">
      <c r="A22" s="17" t="s">
        <v>169</v>
      </c>
      <c r="B22" t="s">
        <v>260</v>
      </c>
    </row>
    <row r="23" spans="1:2" x14ac:dyDescent="0.25">
      <c r="A23" s="17" t="s">
        <v>126</v>
      </c>
      <c r="B23" t="s">
        <v>261</v>
      </c>
    </row>
    <row r="24" spans="1:2" x14ac:dyDescent="0.25">
      <c r="A24" s="17" t="s">
        <v>280</v>
      </c>
      <c r="B24" t="s">
        <v>282</v>
      </c>
    </row>
    <row r="25" spans="1:2" ht="25.5" x14ac:dyDescent="0.25">
      <c r="A25" s="17" t="s">
        <v>281</v>
      </c>
      <c r="B25" t="s">
        <v>244</v>
      </c>
    </row>
  </sheetData>
  <autoFilter ref="B1:G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sheetPr>
  <dimension ref="A3:C19"/>
  <sheetViews>
    <sheetView zoomScale="80" zoomScaleNormal="80" workbookViewId="0">
      <selection activeCell="A17" sqref="A17"/>
    </sheetView>
  </sheetViews>
  <sheetFormatPr baseColWidth="10" defaultColWidth="11.42578125" defaultRowHeight="15" x14ac:dyDescent="0.25"/>
  <cols>
    <col min="1" max="1" width="18.42578125" style="68" customWidth="1"/>
    <col min="2" max="2" width="56.5703125" style="68" bestFit="1" customWidth="1"/>
    <col min="3" max="3" width="16.7109375" style="68" bestFit="1" customWidth="1"/>
    <col min="4" max="4" width="23.140625" style="68" bestFit="1" customWidth="1"/>
    <col min="5" max="16384" width="11.42578125" style="68"/>
  </cols>
  <sheetData>
    <row r="3" spans="1:3" x14ac:dyDescent="0.25">
      <c r="A3" s="93" t="s">
        <v>242</v>
      </c>
      <c r="B3"/>
      <c r="C3"/>
    </row>
    <row r="4" spans="1:3" x14ac:dyDescent="0.25">
      <c r="A4" s="68" t="s">
        <v>63</v>
      </c>
      <c r="B4"/>
      <c r="C4"/>
    </row>
    <row r="5" spans="1:3" x14ac:dyDescent="0.25">
      <c r="A5" s="68" t="s">
        <v>243</v>
      </c>
      <c r="B5"/>
      <c r="C5"/>
    </row>
    <row r="6" spans="1:3" x14ac:dyDescent="0.25">
      <c r="A6"/>
      <c r="B6"/>
      <c r="C6"/>
    </row>
    <row r="7" spans="1:3" x14ac:dyDescent="0.25">
      <c r="A7"/>
      <c r="B7"/>
      <c r="C7"/>
    </row>
    <row r="8" spans="1:3" x14ac:dyDescent="0.25">
      <c r="A8"/>
      <c r="B8"/>
      <c r="C8"/>
    </row>
    <row r="9" spans="1:3" x14ac:dyDescent="0.25">
      <c r="A9"/>
      <c r="B9"/>
      <c r="C9"/>
    </row>
    <row r="10" spans="1:3" x14ac:dyDescent="0.25">
      <c r="A10"/>
      <c r="B10"/>
      <c r="C10"/>
    </row>
    <row r="11" spans="1:3" x14ac:dyDescent="0.25">
      <c r="A11"/>
      <c r="B11"/>
      <c r="C11"/>
    </row>
    <row r="12" spans="1:3" x14ac:dyDescent="0.25">
      <c r="A12"/>
      <c r="B12"/>
      <c r="C12"/>
    </row>
    <row r="13" spans="1:3" x14ac:dyDescent="0.25">
      <c r="A13"/>
      <c r="B13"/>
      <c r="C13"/>
    </row>
    <row r="14" spans="1:3" x14ac:dyDescent="0.25">
      <c r="A14"/>
      <c r="B14"/>
      <c r="C14"/>
    </row>
    <row r="15" spans="1:3" x14ac:dyDescent="0.25">
      <c r="A15"/>
      <c r="B15"/>
      <c r="C15"/>
    </row>
    <row r="16" spans="1:3" x14ac:dyDescent="0.25">
      <c r="A16"/>
      <c r="B16"/>
      <c r="C16"/>
    </row>
    <row r="17" spans="1:3" x14ac:dyDescent="0.25">
      <c r="A17"/>
      <c r="B17"/>
      <c r="C17"/>
    </row>
    <row r="18" spans="1:3" x14ac:dyDescent="0.25">
      <c r="A18"/>
      <c r="B18"/>
      <c r="C18"/>
    </row>
    <row r="19" spans="1:3" x14ac:dyDescent="0.25">
      <c r="A19"/>
      <c r="B19"/>
      <c r="C1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5" tint="-0.249977111117893"/>
  </sheetPr>
  <dimension ref="A1:FS35"/>
  <sheetViews>
    <sheetView showGridLines="0" tabSelected="1" view="pageBreakPreview" zoomScale="70" zoomScaleNormal="60" zoomScaleSheetLayoutView="70" workbookViewId="0">
      <selection sqref="A1:AE1"/>
    </sheetView>
  </sheetViews>
  <sheetFormatPr baseColWidth="10" defaultColWidth="11.42578125" defaultRowHeight="12.75" x14ac:dyDescent="0.2"/>
  <cols>
    <col min="1" max="1" width="35.5703125" style="2" customWidth="1"/>
    <col min="2" max="2" width="30.7109375" style="2" customWidth="1"/>
    <col min="3" max="3" width="53.85546875" style="2" customWidth="1"/>
    <col min="4" max="4" width="25" style="2" customWidth="1"/>
    <col min="5" max="5" width="19" style="2" customWidth="1"/>
    <col min="6" max="6" width="53.85546875" style="2" customWidth="1"/>
    <col min="7" max="7" width="14.85546875" style="2" bestFit="1" customWidth="1"/>
    <col min="8" max="8" width="14.85546875" style="2" customWidth="1"/>
    <col min="9" max="9" width="57.5703125" style="2" customWidth="1"/>
    <col min="10" max="10" width="15.7109375" style="2" customWidth="1"/>
    <col min="11" max="11" width="19.42578125" style="2" customWidth="1"/>
    <col min="12" max="12" width="17.140625" style="2" customWidth="1"/>
    <col min="13" max="15" width="41" style="2" customWidth="1"/>
    <col min="16" max="16" width="44.85546875" style="2" customWidth="1"/>
    <col min="17" max="20" width="50.7109375" style="2" customWidth="1"/>
    <col min="21" max="21" width="5.28515625" style="2" customWidth="1"/>
    <col min="22" max="22" width="8.140625" style="2" customWidth="1"/>
    <col min="23" max="24" width="5.28515625" style="2" customWidth="1"/>
    <col min="25" max="25" width="18.85546875" style="2" customWidth="1"/>
    <col min="26" max="26" width="52.28515625" style="2" customWidth="1"/>
    <col min="27" max="27" width="5.28515625" style="2" customWidth="1"/>
    <col min="28" max="28" width="8.42578125" style="2" customWidth="1"/>
    <col min="29" max="29" width="5.28515625" style="2" customWidth="1"/>
    <col min="30" max="30" width="8.42578125" style="2" customWidth="1"/>
    <col min="31" max="31" width="18.85546875" style="2" customWidth="1"/>
    <col min="32" max="32" width="31.140625" style="2" customWidth="1"/>
    <col min="33" max="33" width="15.85546875" style="2" customWidth="1"/>
    <col min="34" max="34" width="70.85546875" style="2" customWidth="1"/>
    <col min="35" max="35" width="46.5703125" style="2" customWidth="1"/>
    <col min="36" max="36" width="30.7109375" style="2" customWidth="1"/>
    <col min="37" max="39" width="20.42578125" style="2" customWidth="1"/>
    <col min="40" max="42" width="70.7109375" style="2" customWidth="1"/>
    <col min="43" max="43" width="14.7109375" style="2" customWidth="1"/>
    <col min="44" max="44" width="23.42578125" style="2" customWidth="1"/>
    <col min="45" max="45" width="31.42578125" style="2" customWidth="1"/>
    <col min="46" max="46" width="14.7109375" style="2" customWidth="1"/>
    <col min="47" max="47" width="23.42578125" style="2" customWidth="1"/>
    <col min="48" max="48" width="31.42578125" style="2" customWidth="1"/>
    <col min="49" max="49" width="14.7109375" style="2" customWidth="1"/>
    <col min="50" max="50" width="23.42578125" style="2" customWidth="1"/>
    <col min="51" max="51" width="31.42578125" style="2" customWidth="1"/>
    <col min="52" max="52" width="14.7109375" style="2" customWidth="1"/>
    <col min="53" max="53" width="23.42578125" style="2" customWidth="1"/>
    <col min="54" max="54" width="31.42578125" style="2" customWidth="1"/>
    <col min="55" max="55" width="14.7109375" style="2" customWidth="1"/>
    <col min="56" max="56" width="23.42578125" style="2" customWidth="1"/>
    <col min="57" max="57" width="31.42578125" style="2" customWidth="1"/>
    <col min="58" max="58" width="14.7109375" style="2" customWidth="1"/>
    <col min="59" max="59" width="23.42578125" style="2" customWidth="1"/>
    <col min="60" max="60" width="31.42578125" style="2" customWidth="1"/>
    <col min="61" max="61" width="14.7109375" style="2" customWidth="1"/>
    <col min="62" max="62" width="23.42578125" style="2" customWidth="1"/>
    <col min="63" max="63" width="31.42578125" style="2" customWidth="1"/>
    <col min="64" max="64" width="14.7109375" style="2" customWidth="1"/>
    <col min="65" max="65" width="23.42578125" style="2" customWidth="1"/>
    <col min="66" max="66" width="31.42578125" style="2" customWidth="1"/>
    <col min="67" max="67" width="14.7109375" style="2" customWidth="1"/>
    <col min="68" max="68" width="23.42578125" style="2" customWidth="1"/>
    <col min="69" max="69" width="31.42578125" style="2" customWidth="1"/>
    <col min="70" max="70" width="14.7109375" style="2" customWidth="1"/>
    <col min="71" max="71" width="23.42578125" style="2" customWidth="1"/>
    <col min="72" max="72" width="31.42578125" style="2" customWidth="1"/>
    <col min="73" max="73" width="14.7109375" style="2" customWidth="1"/>
    <col min="74" max="74" width="23.42578125" style="2" customWidth="1"/>
    <col min="75" max="75" width="31.42578125" style="2" customWidth="1"/>
    <col min="76" max="76" width="14.7109375" style="2" customWidth="1"/>
    <col min="77" max="77" width="23.42578125" style="2" customWidth="1"/>
    <col min="78" max="78" width="31.42578125" style="2" customWidth="1"/>
    <col min="79" max="79" width="11.42578125" style="2" hidden="1" customWidth="1"/>
    <col min="80" max="81" width="22" style="2" hidden="1" customWidth="1"/>
    <col min="82" max="82" width="11.42578125" style="2" hidden="1" customWidth="1"/>
    <col min="83" max="83" width="16.28515625" style="2" hidden="1" customWidth="1"/>
    <col min="84" max="85" width="11.42578125" style="2" hidden="1" customWidth="1"/>
    <col min="86" max="86" width="16.28515625" style="2" hidden="1" customWidth="1"/>
    <col min="87" max="87" width="11.42578125" style="2" hidden="1" customWidth="1"/>
    <col min="88" max="88" width="15.140625" style="2" hidden="1" customWidth="1"/>
    <col min="89" max="89" width="26.42578125" style="2" hidden="1" customWidth="1"/>
    <col min="90" max="90" width="15" style="2" hidden="1" customWidth="1"/>
    <col min="91" max="91" width="11.42578125" style="2" hidden="1" customWidth="1"/>
    <col min="92" max="92" width="15" style="2" hidden="1" customWidth="1"/>
    <col min="93" max="93" width="17.140625" style="2" hidden="1" customWidth="1"/>
    <col min="94" max="94" width="15" style="2" hidden="1" customWidth="1"/>
    <col min="95" max="95" width="17.140625" style="2" hidden="1" customWidth="1"/>
    <col min="96" max="96" width="55.42578125" style="2" hidden="1" customWidth="1"/>
    <col min="97" max="97" width="17.140625" style="2" hidden="1" customWidth="1"/>
    <col min="98" max="98" width="55.42578125" style="2" hidden="1" customWidth="1"/>
    <col min="99" max="99" width="17.140625" style="2" hidden="1" customWidth="1"/>
    <col min="100" max="100" width="55.42578125" style="2" hidden="1" customWidth="1"/>
    <col min="101" max="101" width="17.140625" style="2" hidden="1" customWidth="1"/>
    <col min="102" max="102" width="55.42578125" style="2" hidden="1" customWidth="1"/>
    <col min="103" max="145" width="11.42578125" style="2" hidden="1" customWidth="1"/>
    <col min="146" max="146" width="15.28515625" style="2" hidden="1" customWidth="1"/>
    <col min="147" max="149" width="22.85546875" style="2" hidden="1" customWidth="1"/>
    <col min="150" max="150" width="21.140625" style="2" hidden="1" customWidth="1"/>
    <col min="151" max="151" width="11.42578125" style="2" hidden="1" customWidth="1"/>
    <col min="152" max="16384" width="11.42578125" style="2"/>
  </cols>
  <sheetData>
    <row r="1" spans="1:151" ht="81" customHeight="1" x14ac:dyDescent="0.2">
      <c r="A1" s="209" t="s">
        <v>324</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123"/>
      <c r="AG1" s="124"/>
      <c r="AH1" s="123"/>
      <c r="AI1" s="123"/>
      <c r="AJ1" s="123"/>
      <c r="AK1" s="123"/>
      <c r="AL1" s="123"/>
      <c r="AM1" s="123"/>
      <c r="AN1" s="123"/>
      <c r="AO1" s="123"/>
      <c r="AP1" s="125"/>
      <c r="EP1" s="171">
        <v>45108</v>
      </c>
      <c r="EQ1" s="171">
        <v>45199</v>
      </c>
      <c r="ER1" s="176"/>
      <c r="ES1" s="175"/>
      <c r="ET1" s="175"/>
    </row>
    <row r="2" spans="1:151" ht="9.75" customHeight="1" x14ac:dyDescent="0.2">
      <c r="A2" s="235" t="s">
        <v>241</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100"/>
      <c r="AG2" s="101"/>
      <c r="AP2" s="126"/>
      <c r="EP2" s="198" t="s">
        <v>996</v>
      </c>
      <c r="EQ2" s="198" t="s">
        <v>997</v>
      </c>
      <c r="ES2" s="199"/>
    </row>
    <row r="3" spans="1:151" ht="9.75" customHeight="1" x14ac:dyDescent="0.2">
      <c r="A3" s="235"/>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100"/>
      <c r="AG3" s="101"/>
      <c r="AP3" s="126"/>
      <c r="EP3" s="198"/>
      <c r="EQ3" s="198"/>
      <c r="ES3" s="199"/>
    </row>
    <row r="4" spans="1:151" ht="9.75" customHeight="1" x14ac:dyDescent="0.2">
      <c r="A4" s="235"/>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100"/>
      <c r="AG4" s="101"/>
      <c r="AP4" s="126"/>
      <c r="EP4" s="198"/>
      <c r="EQ4" s="198"/>
      <c r="ES4" s="199"/>
    </row>
    <row r="5" spans="1:151" ht="5.25" customHeight="1" thickBot="1" x14ac:dyDescent="0.25">
      <c r="A5" s="237"/>
      <c r="B5" s="238"/>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3"/>
      <c r="AG5" s="102"/>
      <c r="AP5" s="126"/>
    </row>
    <row r="6" spans="1:151" ht="51.75" customHeight="1" x14ac:dyDescent="0.2">
      <c r="A6" s="127" t="s">
        <v>229</v>
      </c>
      <c r="B6" s="110">
        <v>45267</v>
      </c>
      <c r="C6" s="3"/>
      <c r="D6" s="128"/>
      <c r="E6" s="128"/>
      <c r="F6" s="155"/>
      <c r="G6" s="128"/>
      <c r="H6" s="128"/>
      <c r="I6" s="128"/>
      <c r="J6" s="128"/>
      <c r="K6" s="128"/>
      <c r="L6" s="128"/>
      <c r="M6" s="128"/>
      <c r="N6" s="128"/>
      <c r="O6" s="128"/>
      <c r="P6" s="128"/>
      <c r="Q6" s="128"/>
      <c r="R6" s="128"/>
      <c r="S6" s="128"/>
      <c r="T6" s="128"/>
      <c r="U6" s="252" t="s">
        <v>1022</v>
      </c>
      <c r="V6" s="251"/>
      <c r="W6" s="251"/>
      <c r="X6" s="251"/>
      <c r="Y6" s="251"/>
      <c r="Z6" s="251"/>
      <c r="AA6" s="251"/>
      <c r="AB6" s="251"/>
      <c r="AC6" s="251"/>
      <c r="AD6" s="251"/>
      <c r="AE6" s="251"/>
      <c r="AF6" s="249"/>
      <c r="AG6" s="50"/>
      <c r="AP6" s="126"/>
    </row>
    <row r="7" spans="1:151" ht="4.5" customHeight="1" thickBot="1" x14ac:dyDescent="0.25">
      <c r="A7" s="3"/>
      <c r="U7" s="250"/>
      <c r="V7" s="253"/>
      <c r="W7" s="253"/>
      <c r="X7" s="253"/>
      <c r="Y7" s="253"/>
      <c r="Z7" s="253"/>
      <c r="AA7" s="253"/>
      <c r="AB7" s="253"/>
      <c r="AC7" s="253"/>
      <c r="AD7" s="253"/>
      <c r="AE7" s="253"/>
      <c r="AF7" s="254"/>
      <c r="AG7" s="44"/>
      <c r="AP7" s="126"/>
    </row>
    <row r="8" spans="1:151" ht="5.25" customHeight="1" thickBot="1" x14ac:dyDescent="0.25">
      <c r="A8" s="129"/>
      <c r="AG8" s="44"/>
      <c r="AP8" s="126"/>
    </row>
    <row r="9" spans="1:151" ht="18" customHeight="1" x14ac:dyDescent="0.2">
      <c r="A9" s="130"/>
      <c r="B9" s="111"/>
      <c r="C9" s="130"/>
      <c r="D9" s="130"/>
      <c r="E9" s="111"/>
      <c r="F9" s="54"/>
      <c r="G9" s="114"/>
      <c r="H9" s="114"/>
      <c r="I9" s="114"/>
      <c r="J9" s="115"/>
      <c r="K9" s="54"/>
      <c r="L9" s="115"/>
      <c r="M9" s="211" t="s">
        <v>230</v>
      </c>
      <c r="N9" s="212"/>
      <c r="O9" s="213"/>
      <c r="P9" s="217" t="s">
        <v>231</v>
      </c>
      <c r="Q9" s="218"/>
      <c r="R9" s="218"/>
      <c r="S9" s="218"/>
      <c r="T9" s="219"/>
      <c r="U9" s="223"/>
      <c r="V9" s="223"/>
      <c r="W9" s="224" t="s">
        <v>232</v>
      </c>
      <c r="X9" s="224"/>
      <c r="Y9" s="224"/>
      <c r="Z9" s="225"/>
      <c r="AA9" s="229" t="s">
        <v>233</v>
      </c>
      <c r="AB9" s="230"/>
      <c r="AC9" s="230"/>
      <c r="AD9" s="230"/>
      <c r="AE9" s="230"/>
      <c r="AF9" s="231"/>
      <c r="AG9" s="200" t="s">
        <v>228</v>
      </c>
      <c r="AH9" s="201"/>
      <c r="AI9" s="201"/>
      <c r="AJ9" s="201"/>
      <c r="AK9" s="201"/>
      <c r="AL9" s="201"/>
      <c r="AM9" s="201"/>
      <c r="AN9" s="201"/>
      <c r="AO9" s="201"/>
      <c r="AP9" s="201"/>
      <c r="AQ9" s="202" t="s">
        <v>226</v>
      </c>
      <c r="AR9" s="202"/>
      <c r="AS9" s="202"/>
      <c r="AT9" s="202"/>
      <c r="AU9" s="202"/>
      <c r="AV9" s="202"/>
      <c r="AW9" s="202"/>
      <c r="AX9" s="202"/>
      <c r="AY9" s="202"/>
      <c r="AZ9" s="202"/>
      <c r="BA9" s="202"/>
      <c r="BB9" s="202"/>
      <c r="BC9" s="202"/>
      <c r="BD9" s="202"/>
      <c r="BE9" s="202"/>
      <c r="BF9" s="202"/>
      <c r="BG9" s="202"/>
      <c r="BH9" s="202"/>
      <c r="BI9" s="202"/>
      <c r="BJ9" s="202"/>
      <c r="BK9" s="202"/>
      <c r="BL9" s="202"/>
      <c r="BM9" s="202"/>
      <c r="BN9" s="202"/>
      <c r="BO9" s="202"/>
      <c r="BP9" s="202"/>
      <c r="BQ9" s="202"/>
      <c r="BR9" s="202"/>
      <c r="BS9" s="202"/>
      <c r="BT9" s="202"/>
      <c r="BU9" s="202"/>
      <c r="BV9" s="202"/>
      <c r="BW9" s="202"/>
      <c r="BX9" s="202"/>
      <c r="BY9" s="202"/>
      <c r="BZ9" s="203"/>
    </row>
    <row r="10" spans="1:151" ht="21.95" customHeight="1" x14ac:dyDescent="0.2">
      <c r="A10" s="131"/>
      <c r="B10" s="112"/>
      <c r="C10" s="131"/>
      <c r="D10" s="131"/>
      <c r="E10" s="112"/>
      <c r="F10" s="118"/>
      <c r="G10" s="116"/>
      <c r="H10" s="116"/>
      <c r="I10" s="116"/>
      <c r="J10" s="117"/>
      <c r="K10" s="118"/>
      <c r="L10" s="117"/>
      <c r="M10" s="214"/>
      <c r="N10" s="215"/>
      <c r="O10" s="216"/>
      <c r="P10" s="220"/>
      <c r="Q10" s="221"/>
      <c r="R10" s="221"/>
      <c r="S10" s="221"/>
      <c r="T10" s="222"/>
      <c r="U10" s="119"/>
      <c r="V10" s="120"/>
      <c r="W10" s="226"/>
      <c r="X10" s="227"/>
      <c r="Y10" s="227"/>
      <c r="Z10" s="228"/>
      <c r="AA10" s="232"/>
      <c r="AB10" s="233"/>
      <c r="AC10" s="233"/>
      <c r="AD10" s="233"/>
      <c r="AE10" s="233"/>
      <c r="AF10" s="234"/>
      <c r="AG10" s="55"/>
      <c r="AH10" s="206" t="s">
        <v>894</v>
      </c>
      <c r="AI10" s="207"/>
      <c r="AJ10" s="207"/>
      <c r="AK10" s="207"/>
      <c r="AL10" s="207"/>
      <c r="AM10" s="208"/>
      <c r="AN10" s="239" t="s">
        <v>234</v>
      </c>
      <c r="AO10" s="240"/>
      <c r="AP10" s="241"/>
      <c r="AQ10" s="204"/>
      <c r="AR10" s="204"/>
      <c r="AS10" s="204"/>
      <c r="AT10" s="204"/>
      <c r="AU10" s="204"/>
      <c r="AV10" s="204"/>
      <c r="AW10" s="204"/>
      <c r="AX10" s="204"/>
      <c r="AY10" s="204"/>
      <c r="AZ10" s="204"/>
      <c r="BA10" s="204"/>
      <c r="BB10" s="204"/>
      <c r="BC10" s="204"/>
      <c r="BD10" s="204"/>
      <c r="BE10" s="204"/>
      <c r="BF10" s="204"/>
      <c r="BG10" s="204"/>
      <c r="BH10" s="204"/>
      <c r="BI10" s="204"/>
      <c r="BJ10" s="204"/>
      <c r="BK10" s="204"/>
      <c r="BL10" s="204"/>
      <c r="BM10" s="204"/>
      <c r="BN10" s="204"/>
      <c r="BO10" s="204"/>
      <c r="BP10" s="204"/>
      <c r="BQ10" s="204"/>
      <c r="BR10" s="204"/>
      <c r="BS10" s="204"/>
      <c r="BT10" s="204"/>
      <c r="BU10" s="204"/>
      <c r="BV10" s="204"/>
      <c r="BW10" s="204"/>
      <c r="BX10" s="204"/>
      <c r="BY10" s="204"/>
      <c r="BZ10" s="205"/>
      <c r="CD10" s="195" t="s">
        <v>767</v>
      </c>
      <c r="CE10" s="195"/>
      <c r="CF10" s="152" t="s">
        <v>764</v>
      </c>
      <c r="CG10" s="195" t="s">
        <v>768</v>
      </c>
      <c r="CH10" s="195"/>
      <c r="CI10" s="195" t="s">
        <v>769</v>
      </c>
      <c r="CJ10" s="195"/>
      <c r="CK10" s="195"/>
      <c r="CL10" s="195" t="s">
        <v>775</v>
      </c>
      <c r="CM10" s="195"/>
      <c r="CN10" s="195" t="s">
        <v>780</v>
      </c>
      <c r="CO10" s="195"/>
      <c r="CP10" s="195" t="s">
        <v>781</v>
      </c>
      <c r="CQ10" s="195"/>
      <c r="CR10" s="195" t="s">
        <v>783</v>
      </c>
      <c r="CS10" s="195"/>
      <c r="CT10" s="195" t="s">
        <v>847</v>
      </c>
      <c r="CU10" s="195"/>
      <c r="CV10" s="195" t="s">
        <v>845</v>
      </c>
      <c r="CW10" s="195"/>
      <c r="CX10" s="152" t="s">
        <v>848</v>
      </c>
      <c r="DK10" s="195" t="s">
        <v>852</v>
      </c>
      <c r="DL10" s="195"/>
      <c r="DM10" s="195"/>
      <c r="DN10" s="195"/>
      <c r="DO10" s="195"/>
      <c r="DP10" s="195"/>
      <c r="DQ10" s="195"/>
      <c r="DR10" s="195"/>
      <c r="EP10" s="174"/>
      <c r="EQ10" s="174" t="s">
        <v>994</v>
      </c>
      <c r="ER10" s="174"/>
      <c r="ES10" s="174"/>
      <c r="ET10" s="174"/>
      <c r="EU10" s="174"/>
    </row>
    <row r="11" spans="1:151" ht="132" customHeight="1" x14ac:dyDescent="0.2">
      <c r="A11" s="132" t="s">
        <v>283</v>
      </c>
      <c r="B11" s="113" t="s">
        <v>286</v>
      </c>
      <c r="C11" s="132" t="s">
        <v>287</v>
      </c>
      <c r="D11" s="132" t="s">
        <v>288</v>
      </c>
      <c r="E11" s="113" t="s">
        <v>289</v>
      </c>
      <c r="F11" s="104" t="s">
        <v>299</v>
      </c>
      <c r="G11" s="151" t="s">
        <v>891</v>
      </c>
      <c r="H11" s="151" t="s">
        <v>892</v>
      </c>
      <c r="I11" s="121" t="s">
        <v>290</v>
      </c>
      <c r="J11" s="104" t="s">
        <v>220</v>
      </c>
      <c r="K11" s="104" t="s">
        <v>300</v>
      </c>
      <c r="L11" s="104" t="s">
        <v>893</v>
      </c>
      <c r="M11" s="45" t="s">
        <v>221</v>
      </c>
      <c r="N11" s="45" t="s">
        <v>222</v>
      </c>
      <c r="O11" s="48" t="s">
        <v>291</v>
      </c>
      <c r="P11" s="45" t="s">
        <v>284</v>
      </c>
      <c r="Q11" s="45" t="s">
        <v>292</v>
      </c>
      <c r="R11" s="45" t="s">
        <v>236</v>
      </c>
      <c r="S11" s="45" t="s">
        <v>742</v>
      </c>
      <c r="T11" s="45" t="s">
        <v>293</v>
      </c>
      <c r="U11" s="52" t="s">
        <v>294</v>
      </c>
      <c r="V11" s="52" t="s">
        <v>301</v>
      </c>
      <c r="W11" s="52" t="s">
        <v>295</v>
      </c>
      <c r="X11" s="52" t="s">
        <v>302</v>
      </c>
      <c r="Y11" s="53" t="s">
        <v>296</v>
      </c>
      <c r="Z11" s="53" t="s">
        <v>237</v>
      </c>
      <c r="AA11" s="49" t="s">
        <v>297</v>
      </c>
      <c r="AB11" s="52" t="s">
        <v>303</v>
      </c>
      <c r="AC11" s="49" t="s">
        <v>304</v>
      </c>
      <c r="AD11" s="52" t="s">
        <v>305</v>
      </c>
      <c r="AE11" s="48" t="s">
        <v>298</v>
      </c>
      <c r="AF11" s="48" t="s">
        <v>237</v>
      </c>
      <c r="AG11" s="45" t="s">
        <v>238</v>
      </c>
      <c r="AH11" s="48" t="s">
        <v>306</v>
      </c>
      <c r="AI11" s="48" t="s">
        <v>895</v>
      </c>
      <c r="AJ11" s="48" t="s">
        <v>896</v>
      </c>
      <c r="AK11" s="48" t="s">
        <v>897</v>
      </c>
      <c r="AL11" s="48" t="s">
        <v>898</v>
      </c>
      <c r="AM11" s="48" t="s">
        <v>899</v>
      </c>
      <c r="AN11" s="48" t="s">
        <v>307</v>
      </c>
      <c r="AO11" s="48" t="s">
        <v>308</v>
      </c>
      <c r="AP11" s="48" t="s">
        <v>309</v>
      </c>
      <c r="AQ11" s="122" t="s">
        <v>239</v>
      </c>
      <c r="AR11" s="64" t="s">
        <v>240</v>
      </c>
      <c r="AS11" s="61" t="s">
        <v>227</v>
      </c>
      <c r="AT11" s="48" t="s">
        <v>239</v>
      </c>
      <c r="AU11" s="62" t="s">
        <v>240</v>
      </c>
      <c r="AV11" s="60" t="s">
        <v>227</v>
      </c>
      <c r="AW11" s="45" t="s">
        <v>239</v>
      </c>
      <c r="AX11" s="64" t="s">
        <v>240</v>
      </c>
      <c r="AY11" s="61" t="s">
        <v>227</v>
      </c>
      <c r="AZ11" s="48" t="s">
        <v>239</v>
      </c>
      <c r="BA11" s="62" t="s">
        <v>240</v>
      </c>
      <c r="BB11" s="60" t="s">
        <v>227</v>
      </c>
      <c r="BC11" s="45" t="s">
        <v>239</v>
      </c>
      <c r="BD11" s="64" t="s">
        <v>240</v>
      </c>
      <c r="BE11" s="61" t="s">
        <v>227</v>
      </c>
      <c r="BF11" s="48" t="s">
        <v>239</v>
      </c>
      <c r="BG11" s="62" t="s">
        <v>240</v>
      </c>
      <c r="BH11" s="60" t="s">
        <v>227</v>
      </c>
      <c r="BI11" s="45" t="s">
        <v>239</v>
      </c>
      <c r="BJ11" s="64" t="s">
        <v>240</v>
      </c>
      <c r="BK11" s="61" t="s">
        <v>227</v>
      </c>
      <c r="BL11" s="48" t="s">
        <v>239</v>
      </c>
      <c r="BM11" s="62" t="s">
        <v>240</v>
      </c>
      <c r="BN11" s="60" t="s">
        <v>227</v>
      </c>
      <c r="BO11" s="45" t="s">
        <v>239</v>
      </c>
      <c r="BP11" s="64" t="s">
        <v>240</v>
      </c>
      <c r="BQ11" s="61" t="s">
        <v>227</v>
      </c>
      <c r="BR11" s="48" t="s">
        <v>239</v>
      </c>
      <c r="BS11" s="62" t="s">
        <v>240</v>
      </c>
      <c r="BT11" s="60" t="s">
        <v>227</v>
      </c>
      <c r="BU11" s="45" t="s">
        <v>239</v>
      </c>
      <c r="BV11" s="64" t="s">
        <v>240</v>
      </c>
      <c r="BW11" s="61" t="s">
        <v>227</v>
      </c>
      <c r="BX11" s="48" t="s">
        <v>239</v>
      </c>
      <c r="BY11" s="64" t="s">
        <v>240</v>
      </c>
      <c r="BZ11" s="63" t="s">
        <v>227</v>
      </c>
      <c r="CA11" s="2" t="s">
        <v>615</v>
      </c>
      <c r="CB11" s="48" t="s">
        <v>843</v>
      </c>
      <c r="CC11" s="48" t="s">
        <v>844</v>
      </c>
      <c r="CD11" s="48" t="s">
        <v>763</v>
      </c>
      <c r="CE11" s="48" t="s">
        <v>749</v>
      </c>
      <c r="CF11" s="150" t="s">
        <v>765</v>
      </c>
      <c r="CG11" s="48" t="s">
        <v>768</v>
      </c>
      <c r="CH11" s="48" t="s">
        <v>749</v>
      </c>
      <c r="CI11" s="48" t="s">
        <v>768</v>
      </c>
      <c r="CJ11" s="48" t="s">
        <v>749</v>
      </c>
      <c r="CK11" s="48" t="s">
        <v>877</v>
      </c>
      <c r="CL11" s="48" t="s">
        <v>776</v>
      </c>
      <c r="CM11" s="48" t="s">
        <v>749</v>
      </c>
      <c r="CN11" s="48" t="s">
        <v>779</v>
      </c>
      <c r="CO11" s="48" t="s">
        <v>749</v>
      </c>
      <c r="CP11" s="48" t="s">
        <v>782</v>
      </c>
      <c r="CQ11" s="48" t="s">
        <v>749</v>
      </c>
      <c r="CR11" s="48" t="s">
        <v>801</v>
      </c>
      <c r="CS11" s="48" t="s">
        <v>749</v>
      </c>
      <c r="CT11" s="48" t="s">
        <v>801</v>
      </c>
      <c r="CU11" s="48" t="s">
        <v>749</v>
      </c>
      <c r="CV11" s="48" t="s">
        <v>801</v>
      </c>
      <c r="CW11" s="48" t="s">
        <v>749</v>
      </c>
      <c r="CX11" s="48" t="s">
        <v>849</v>
      </c>
      <c r="CZ11" s="152" t="s">
        <v>851</v>
      </c>
      <c r="DA11" s="195" t="s">
        <v>850</v>
      </c>
      <c r="DB11" s="195"/>
      <c r="DC11" s="195"/>
      <c r="DD11" s="195"/>
      <c r="DE11" s="195"/>
      <c r="DF11" s="195"/>
      <c r="DG11" s="195"/>
      <c r="DH11" s="152" t="s">
        <v>851</v>
      </c>
      <c r="DI11" s="152" t="s">
        <v>851</v>
      </c>
      <c r="DK11" s="152" t="s">
        <v>853</v>
      </c>
      <c r="DL11" s="152" t="s">
        <v>854</v>
      </c>
      <c r="DM11" s="152" t="s">
        <v>855</v>
      </c>
      <c r="DN11" s="152" t="s">
        <v>856</v>
      </c>
      <c r="DO11" s="152" t="s">
        <v>857</v>
      </c>
      <c r="DP11" s="152" t="s">
        <v>878</v>
      </c>
      <c r="DQ11" s="152" t="s">
        <v>858</v>
      </c>
      <c r="DR11" s="152" t="s">
        <v>859</v>
      </c>
      <c r="DS11" s="152" t="s">
        <v>860</v>
      </c>
      <c r="DT11" s="152" t="s">
        <v>861</v>
      </c>
      <c r="DU11" s="152" t="s">
        <v>862</v>
      </c>
      <c r="DV11" s="152" t="s">
        <v>863</v>
      </c>
      <c r="DW11" s="152" t="s">
        <v>864</v>
      </c>
      <c r="DX11" s="152" t="s">
        <v>865</v>
      </c>
      <c r="DY11" s="152" t="s">
        <v>866</v>
      </c>
      <c r="DZ11" s="152" t="s">
        <v>867</v>
      </c>
      <c r="EA11" s="152" t="s">
        <v>865</v>
      </c>
      <c r="EB11" s="196" t="s">
        <v>868</v>
      </c>
      <c r="EC11" s="196"/>
      <c r="ED11" s="196"/>
      <c r="EE11" s="196"/>
      <c r="EF11" s="196"/>
      <c r="EG11" s="196"/>
      <c r="EH11" s="196"/>
      <c r="EI11" s="196"/>
      <c r="EJ11" s="196"/>
      <c r="EK11" s="196"/>
      <c r="EL11" s="196"/>
      <c r="EM11" s="196"/>
      <c r="EN11" s="196"/>
      <c r="EP11" s="45" t="s">
        <v>995</v>
      </c>
      <c r="EQ11" s="45" t="s">
        <v>1004</v>
      </c>
      <c r="ER11" s="45" t="s">
        <v>990</v>
      </c>
      <c r="ES11" s="45" t="s">
        <v>991</v>
      </c>
      <c r="ET11" s="45" t="s">
        <v>992</v>
      </c>
      <c r="EU11" s="45" t="s">
        <v>993</v>
      </c>
    </row>
    <row r="12" spans="1:151" ht="399.95" customHeight="1" x14ac:dyDescent="0.2">
      <c r="A12" s="177" t="s">
        <v>273</v>
      </c>
      <c r="B12" s="159" t="s">
        <v>611</v>
      </c>
      <c r="C12" s="159" t="s">
        <v>1016</v>
      </c>
      <c r="D12" s="177" t="s">
        <v>1017</v>
      </c>
      <c r="E12" s="178" t="s">
        <v>612</v>
      </c>
      <c r="F12" s="159" t="s">
        <v>613</v>
      </c>
      <c r="G12" s="178">
        <v>113</v>
      </c>
      <c r="H12" s="178" t="s">
        <v>820</v>
      </c>
      <c r="I12" s="156" t="s">
        <v>1018</v>
      </c>
      <c r="J12" s="177" t="s">
        <v>63</v>
      </c>
      <c r="K12" s="178" t="s">
        <v>351</v>
      </c>
      <c r="L12" s="159" t="s">
        <v>1019</v>
      </c>
      <c r="M12" s="165" t="s">
        <v>1020</v>
      </c>
      <c r="N12" s="159" t="s">
        <v>388</v>
      </c>
      <c r="O12" s="159" t="s">
        <v>1021</v>
      </c>
      <c r="P12" s="159" t="s">
        <v>352</v>
      </c>
      <c r="Q12" s="159" t="s">
        <v>326</v>
      </c>
      <c r="R12" s="159" t="s">
        <v>353</v>
      </c>
      <c r="S12" s="159" t="s">
        <v>743</v>
      </c>
      <c r="T12" s="181" t="s">
        <v>347</v>
      </c>
      <c r="U12" s="179" t="s">
        <v>312</v>
      </c>
      <c r="V12" s="180">
        <v>0.2</v>
      </c>
      <c r="W12" s="179" t="s">
        <v>77</v>
      </c>
      <c r="X12" s="180">
        <v>0.8</v>
      </c>
      <c r="Y12" s="66" t="s">
        <v>271</v>
      </c>
      <c r="Z12" s="159" t="s">
        <v>389</v>
      </c>
      <c r="AA12" s="179" t="s">
        <v>312</v>
      </c>
      <c r="AB12" s="182">
        <v>6.2233919999999977E-3</v>
      </c>
      <c r="AC12" s="179" t="s">
        <v>77</v>
      </c>
      <c r="AD12" s="182">
        <v>0.8</v>
      </c>
      <c r="AE12" s="66" t="s">
        <v>271</v>
      </c>
      <c r="AF12" s="159" t="s">
        <v>390</v>
      </c>
      <c r="AG12" s="177" t="s">
        <v>350</v>
      </c>
      <c r="AH12" s="181" t="s">
        <v>998</v>
      </c>
      <c r="AI12" s="181" t="s">
        <v>900</v>
      </c>
      <c r="AJ12" s="181" t="s">
        <v>901</v>
      </c>
      <c r="AK12" s="181" t="s">
        <v>902</v>
      </c>
      <c r="AL12" s="183" t="s">
        <v>904</v>
      </c>
      <c r="AM12" s="181" t="s">
        <v>903</v>
      </c>
      <c r="AN12" s="181" t="s">
        <v>1011</v>
      </c>
      <c r="AO12" s="181" t="s">
        <v>1012</v>
      </c>
      <c r="AP12" s="181" t="s">
        <v>1013</v>
      </c>
      <c r="AQ12" s="160">
        <v>43353</v>
      </c>
      <c r="AR12" s="161" t="s">
        <v>327</v>
      </c>
      <c r="AS12" s="162" t="s">
        <v>387</v>
      </c>
      <c r="AT12" s="163">
        <v>43593</v>
      </c>
      <c r="AU12" s="164" t="s">
        <v>327</v>
      </c>
      <c r="AV12" s="165" t="s">
        <v>391</v>
      </c>
      <c r="AW12" s="163">
        <v>43763</v>
      </c>
      <c r="AX12" s="161" t="s">
        <v>355</v>
      </c>
      <c r="AY12" s="162" t="s">
        <v>392</v>
      </c>
      <c r="AZ12" s="163">
        <v>43895</v>
      </c>
      <c r="BA12" s="164" t="s">
        <v>393</v>
      </c>
      <c r="BB12" s="165" t="s">
        <v>394</v>
      </c>
      <c r="BC12" s="163">
        <v>44074</v>
      </c>
      <c r="BD12" s="161" t="s">
        <v>338</v>
      </c>
      <c r="BE12" s="162" t="s">
        <v>395</v>
      </c>
      <c r="BF12" s="163">
        <v>44167</v>
      </c>
      <c r="BG12" s="164" t="s">
        <v>370</v>
      </c>
      <c r="BH12" s="165" t="s">
        <v>396</v>
      </c>
      <c r="BI12" s="163">
        <v>44245</v>
      </c>
      <c r="BJ12" s="161" t="s">
        <v>357</v>
      </c>
      <c r="BK12" s="162" t="s">
        <v>397</v>
      </c>
      <c r="BL12" s="163">
        <v>44293</v>
      </c>
      <c r="BM12" s="164" t="s">
        <v>355</v>
      </c>
      <c r="BN12" s="165" t="s">
        <v>398</v>
      </c>
      <c r="BO12" s="163">
        <v>44532</v>
      </c>
      <c r="BP12" s="161" t="s">
        <v>399</v>
      </c>
      <c r="BQ12" s="162" t="s">
        <v>400</v>
      </c>
      <c r="BR12" s="163">
        <v>44748</v>
      </c>
      <c r="BS12" s="164" t="s">
        <v>370</v>
      </c>
      <c r="BT12" s="165" t="s">
        <v>602</v>
      </c>
      <c r="BU12" s="163">
        <v>44897</v>
      </c>
      <c r="BV12" s="161" t="s">
        <v>356</v>
      </c>
      <c r="BW12" s="162" t="s">
        <v>614</v>
      </c>
      <c r="BX12" s="163">
        <v>45258</v>
      </c>
      <c r="BY12" s="164" t="s">
        <v>1015</v>
      </c>
      <c r="BZ12" s="166" t="s">
        <v>1014</v>
      </c>
      <c r="CA12" s="2">
        <f>COUNTBLANK(A12:BZ12)</f>
        <v>0</v>
      </c>
      <c r="CB12" s="51" t="s">
        <v>846</v>
      </c>
      <c r="CC12" s="51" t="s">
        <v>812</v>
      </c>
      <c r="CD12" s="51" t="s">
        <v>751</v>
      </c>
      <c r="CE12" s="51" t="s">
        <v>752</v>
      </c>
      <c r="CF12" s="51" t="s">
        <v>750</v>
      </c>
      <c r="CG12" s="51" t="s">
        <v>750</v>
      </c>
      <c r="CH12" s="51" t="s">
        <v>766</v>
      </c>
      <c r="CI12" s="51" t="s">
        <v>750</v>
      </c>
      <c r="CJ12" s="51" t="s">
        <v>771</v>
      </c>
      <c r="CK12" s="51"/>
      <c r="CL12" s="51" t="s">
        <v>770</v>
      </c>
      <c r="CM12" s="51" t="s">
        <v>777</v>
      </c>
      <c r="CN12" s="51" t="s">
        <v>770</v>
      </c>
      <c r="CO12" s="51" t="s">
        <v>770</v>
      </c>
      <c r="CP12" s="51" t="s">
        <v>770</v>
      </c>
      <c r="CQ12" s="51" t="s">
        <v>770</v>
      </c>
      <c r="CR12" s="51" t="s">
        <v>799</v>
      </c>
      <c r="CS12" s="51" t="s">
        <v>770</v>
      </c>
      <c r="CT12" s="51"/>
      <c r="CU12" s="51"/>
      <c r="CV12" s="51"/>
      <c r="CW12" s="51"/>
      <c r="CX12" s="51" t="s">
        <v>770</v>
      </c>
      <c r="CZ12" s="154" t="str">
        <f>J12</f>
        <v>Corrupción</v>
      </c>
      <c r="DA12" s="197" t="str">
        <f>I12</f>
        <v>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v>
      </c>
      <c r="DB12" s="197"/>
      <c r="DC12" s="197"/>
      <c r="DD12" s="197"/>
      <c r="DE12" s="197"/>
      <c r="DF12" s="197"/>
      <c r="DG12" s="197"/>
      <c r="DH12" s="154" t="str">
        <f>Y12</f>
        <v>Alto</v>
      </c>
      <c r="DI12" s="154" t="str">
        <f t="shared" ref="DI12:DI19" si="0">AE12</f>
        <v>Alto</v>
      </c>
      <c r="DK12" s="150" t="e">
        <f>SUM(LEN(#REF!)-LEN(SUBSTITUTE(#REF!,"- Preventivo","")))/LEN("- Preventivo")</f>
        <v>#REF!</v>
      </c>
      <c r="DL12" s="150" t="e">
        <f>SUMIFS($DK$12:$DK$31,$A$12:$A$31,A12)</f>
        <v>#REF!</v>
      </c>
      <c r="DM12" s="150" t="e">
        <f>SUM(LEN(#REF!)-LEN(SUBSTITUTE(#REF!,"- Detectivo","")))/LEN("- Detectivo")</f>
        <v>#REF!</v>
      </c>
      <c r="DN12" s="150" t="e">
        <f>SUMIFS($DM$12:$DM$31,$A$12:$A$31,A12)</f>
        <v>#REF!</v>
      </c>
      <c r="DO12" s="150" t="e">
        <f>SUM(LEN(#REF!)-LEN(SUBSTITUTE(#REF!,"- Correctivo","")))/LEN("- Correctivo")</f>
        <v>#REF!</v>
      </c>
      <c r="DP12" s="150" t="e">
        <f>SUMIFS($DO$12:$DO$31,$A$12:$A$31,A12)</f>
        <v>#REF!</v>
      </c>
      <c r="DQ12" s="150" t="e">
        <f t="shared" ref="DQ12:DQ27" si="1">DK12+DM12+DO12</f>
        <v>#REF!</v>
      </c>
      <c r="DR12" s="150" t="e">
        <f>SUMIFS($DQ$12:$DQ$31,$A$12:$A$31,A12)</f>
        <v>#REF!</v>
      </c>
      <c r="DS12" s="150" t="e">
        <f>SUM(LEN(#REF!)-LEN(SUBSTITUTE(#REF!,"- Documentado","")))/LEN("- Documentado")</f>
        <v>#REF!</v>
      </c>
      <c r="DT12" s="150" t="e">
        <f>SUM(LEN(#REF!)-LEN(SUBSTITUTE(#REF!,"- Documentado","")))/LEN("- Documentado")</f>
        <v>#REF!</v>
      </c>
      <c r="DU12" s="150" t="e">
        <f>SUMIFS($DS$12:$DS$31,$A$12:$A$31,A12)+SUMIFS($DT$12:$DT$31,$A$12:$A$31,A12)</f>
        <v>#REF!</v>
      </c>
      <c r="DV12" s="150" t="e">
        <f>SUM(LEN(#REF!)-LEN(SUBSTITUTE(#REF!,"- Continua","")))/LEN("- Continua")</f>
        <v>#REF!</v>
      </c>
      <c r="DW12" s="150" t="e">
        <f>SUM(LEN(#REF!)-LEN(SUBSTITUTE(#REF!,"- Continua","")))/LEN("- Continua")</f>
        <v>#REF!</v>
      </c>
      <c r="DX12" s="150" t="e">
        <f>SUMIFS($DV$12:$DV$31,$A$12:$A$31,A12)+SUMIFS($DW$12:$DW$31,$A$12:$A$31,A12)</f>
        <v>#REF!</v>
      </c>
      <c r="DY12" s="150" t="e">
        <f>SUM(LEN(#REF!)-LEN(SUBSTITUTE(#REF!,"- Con registro","")))/LEN("- Con registro")</f>
        <v>#REF!</v>
      </c>
      <c r="DZ12" s="150" t="e">
        <f>SUM(LEN(#REF!)-LEN(SUBSTITUTE(#REF!,"- Con registro","")))/LEN("- Con registro")</f>
        <v>#REF!</v>
      </c>
      <c r="EA12" s="150" t="e">
        <f>SUMIFS($DY$12:$DY$31,$A$12:$A$31,A12)+SUMIFS($DZ$12:$DZ$31,$A$12:$A$31,A12)</f>
        <v>#REF!</v>
      </c>
      <c r="EB12" s="153" t="e">
        <f t="shared" ref="EB12:EB27" si="2">CONCATENATE("El proceso estableció ",DR12," controles frente a los riesgos identificados, de los cuales:
")</f>
        <v>#REF!</v>
      </c>
      <c r="EC12" s="153" t="e">
        <f t="shared" ref="EC12:EC27" si="3">CONCATENATE("- ",DL12," son preventivos, ",DN12," detectivos y ",DP12," correctivos.
")</f>
        <v>#REF!</v>
      </c>
      <c r="ED12" s="184" t="e">
        <f t="shared" ref="ED12:ED27" si="4">CONCATENATE("- ",DU12," están documentados, ",DX12," se aplican continuamente de acuerdo con la periodicidad establecida y en ",EA12," se deja registro de la aplicación.")</f>
        <v>#REF!</v>
      </c>
      <c r="EE12" s="194" t="e">
        <f t="shared" ref="EE12:EE27" si="5">CONCATENATE(EB12,EC12,ED12)</f>
        <v>#REF!</v>
      </c>
      <c r="EF12" s="194"/>
      <c r="EG12" s="194"/>
      <c r="EH12" s="194"/>
      <c r="EI12" s="194"/>
      <c r="EJ12" s="194"/>
      <c r="EK12" s="194"/>
      <c r="EL12" s="194"/>
      <c r="EM12" s="194"/>
      <c r="EN12" s="194"/>
      <c r="EP12" s="172">
        <f t="shared" ref="EP12:EP27" si="6">IF(AQ12&gt;=$EP$1,AQ12,IF(AT12&gt;=$EP$1,AT12,IF(AW12&gt;=$EP$1,AW12,IF(AZ12&gt;=$EP$1,AZ12,IF(BC12&gt;=$EP$1,BC12,IF(BF12&gt;=$EP$1,BF12,IF(BI12&gt;=$EP$1,BI12,IF(BL12&gt;=$EP$1,BL12,IF(BO12&gt;=$EP$1,BO12,IF(BR12&gt;=$EP$1,BR12,IF(BU12&gt;=$EP$1,BU12,IF(BX12&gt;=$EP$1,BX12,""))))))))))))</f>
        <v>45258</v>
      </c>
      <c r="EQ12" s="173">
        <f t="shared" ref="EQ12:EQ27" si="7">IF(EP12="","",$B$6)</f>
        <v>45267</v>
      </c>
      <c r="ER12" s="150" t="str">
        <f t="shared" ref="ER12:ER27" si="8">IF(EQ12="","","Riesgos")</f>
        <v>Riesgos</v>
      </c>
      <c r="ES12" s="150" t="str">
        <f>IF(ER12="","",CONCATENATE("ID_",G12,": ",I12))</f>
        <v>ID_113: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v>
      </c>
      <c r="ET12" s="150" t="str">
        <f>IF(ES12="","",CONCATENATE("Ajuste en ",VLOOKUP(EP12,AQ12:BZ12,(MATCH(EP12,AQ12:BZ12,10)+1))," en el Mapa de riesgos de ",A12))</f>
        <v>Ajuste en Establecimiento de controles
Valoración del riesgo en el Mapa de riesgos de Control Disciplinario</v>
      </c>
      <c r="EU12" s="150" t="str">
        <f>IF(ET12="","",CONCATENATE("Solicitud de cambio realizada y aprobada por la ",L12," a través del Aplicativo DARUMA"))</f>
        <v>Solicitud de cambio realizada y aprobada por la Oficina de Control Disciplinario Interno, Oficina Jurídica y Despacho de la Secretaría General. a través del Aplicativo DARUMA</v>
      </c>
    </row>
    <row r="13" spans="1:151" ht="399.95" customHeight="1" x14ac:dyDescent="0.2">
      <c r="A13" s="177" t="s">
        <v>274</v>
      </c>
      <c r="B13" s="159" t="s">
        <v>616</v>
      </c>
      <c r="C13" s="159" t="s">
        <v>617</v>
      </c>
      <c r="D13" s="177" t="s">
        <v>174</v>
      </c>
      <c r="E13" s="178" t="s">
        <v>612</v>
      </c>
      <c r="F13" s="159" t="s">
        <v>618</v>
      </c>
      <c r="G13" s="178">
        <v>119</v>
      </c>
      <c r="H13" s="178" t="s">
        <v>821</v>
      </c>
      <c r="I13" s="156" t="s">
        <v>407</v>
      </c>
      <c r="J13" s="177" t="s">
        <v>63</v>
      </c>
      <c r="K13" s="178" t="s">
        <v>351</v>
      </c>
      <c r="L13" s="159" t="s">
        <v>322</v>
      </c>
      <c r="M13" s="165" t="s">
        <v>408</v>
      </c>
      <c r="N13" s="159" t="s">
        <v>406</v>
      </c>
      <c r="O13" s="159" t="s">
        <v>409</v>
      </c>
      <c r="P13" s="159" t="s">
        <v>352</v>
      </c>
      <c r="Q13" s="159" t="s">
        <v>326</v>
      </c>
      <c r="R13" s="159" t="s">
        <v>353</v>
      </c>
      <c r="S13" s="159" t="s">
        <v>743</v>
      </c>
      <c r="T13" s="159" t="s">
        <v>347</v>
      </c>
      <c r="U13" s="179" t="s">
        <v>312</v>
      </c>
      <c r="V13" s="180">
        <v>0.2</v>
      </c>
      <c r="W13" s="179" t="s">
        <v>77</v>
      </c>
      <c r="X13" s="180">
        <v>0.8</v>
      </c>
      <c r="Y13" s="66" t="s">
        <v>271</v>
      </c>
      <c r="Z13" s="159" t="s">
        <v>389</v>
      </c>
      <c r="AA13" s="179" t="s">
        <v>312</v>
      </c>
      <c r="AB13" s="182">
        <v>0.12</v>
      </c>
      <c r="AC13" s="179" t="s">
        <v>77</v>
      </c>
      <c r="AD13" s="182">
        <v>0.8</v>
      </c>
      <c r="AE13" s="66" t="s">
        <v>271</v>
      </c>
      <c r="AF13" s="159" t="s">
        <v>390</v>
      </c>
      <c r="AG13" s="177" t="s">
        <v>350</v>
      </c>
      <c r="AH13" s="181" t="s">
        <v>905</v>
      </c>
      <c r="AI13" s="181" t="s">
        <v>906</v>
      </c>
      <c r="AJ13" s="181" t="s">
        <v>907</v>
      </c>
      <c r="AK13" s="181" t="s">
        <v>908</v>
      </c>
      <c r="AL13" s="183" t="s">
        <v>909</v>
      </c>
      <c r="AM13" s="183" t="s">
        <v>910</v>
      </c>
      <c r="AN13" s="159" t="s">
        <v>410</v>
      </c>
      <c r="AO13" s="159" t="s">
        <v>411</v>
      </c>
      <c r="AP13" s="159" t="s">
        <v>412</v>
      </c>
      <c r="AQ13" s="160">
        <v>43496</v>
      </c>
      <c r="AR13" s="161" t="s">
        <v>327</v>
      </c>
      <c r="AS13" s="162" t="s">
        <v>413</v>
      </c>
      <c r="AT13" s="163">
        <v>43594</v>
      </c>
      <c r="AU13" s="164" t="s">
        <v>327</v>
      </c>
      <c r="AV13" s="165" t="s">
        <v>414</v>
      </c>
      <c r="AW13" s="163">
        <v>43902</v>
      </c>
      <c r="AX13" s="161" t="s">
        <v>393</v>
      </c>
      <c r="AY13" s="162" t="s">
        <v>415</v>
      </c>
      <c r="AZ13" s="163">
        <v>44075</v>
      </c>
      <c r="BA13" s="164" t="s">
        <v>338</v>
      </c>
      <c r="BB13" s="165" t="s">
        <v>416</v>
      </c>
      <c r="BC13" s="163">
        <v>44167</v>
      </c>
      <c r="BD13" s="161" t="s">
        <v>370</v>
      </c>
      <c r="BE13" s="162" t="s">
        <v>417</v>
      </c>
      <c r="BF13" s="163">
        <v>44246</v>
      </c>
      <c r="BG13" s="164" t="s">
        <v>357</v>
      </c>
      <c r="BH13" s="165" t="s">
        <v>418</v>
      </c>
      <c r="BI13" s="163">
        <v>44533</v>
      </c>
      <c r="BJ13" s="161" t="s">
        <v>357</v>
      </c>
      <c r="BK13" s="162" t="s">
        <v>419</v>
      </c>
      <c r="BL13" s="163">
        <v>44904</v>
      </c>
      <c r="BM13" s="164" t="s">
        <v>356</v>
      </c>
      <c r="BN13" s="165" t="s">
        <v>879</v>
      </c>
      <c r="BO13" s="163" t="s">
        <v>341</v>
      </c>
      <c r="BP13" s="161" t="s">
        <v>342</v>
      </c>
      <c r="BQ13" s="162" t="s">
        <v>341</v>
      </c>
      <c r="BR13" s="163" t="s">
        <v>341</v>
      </c>
      <c r="BS13" s="164" t="s">
        <v>342</v>
      </c>
      <c r="BT13" s="165" t="s">
        <v>341</v>
      </c>
      <c r="BU13" s="163" t="s">
        <v>341</v>
      </c>
      <c r="BV13" s="161" t="s">
        <v>342</v>
      </c>
      <c r="BW13" s="162" t="s">
        <v>341</v>
      </c>
      <c r="BX13" s="163" t="s">
        <v>341</v>
      </c>
      <c r="BY13" s="164" t="s">
        <v>342</v>
      </c>
      <c r="BZ13" s="166" t="s">
        <v>341</v>
      </c>
      <c r="CA13" s="2">
        <f>COUNTBLANK(A13:BZ13)</f>
        <v>8</v>
      </c>
      <c r="CB13" s="51" t="s">
        <v>810</v>
      </c>
      <c r="CC13" s="51" t="s">
        <v>842</v>
      </c>
      <c r="CD13" s="143" t="s">
        <v>753</v>
      </c>
      <c r="CE13" s="51" t="s">
        <v>770</v>
      </c>
      <c r="CF13" s="51" t="s">
        <v>750</v>
      </c>
      <c r="CG13" s="51" t="s">
        <v>750</v>
      </c>
      <c r="CH13" s="51" t="s">
        <v>766</v>
      </c>
      <c r="CI13" s="51" t="s">
        <v>750</v>
      </c>
      <c r="CJ13" s="51" t="s">
        <v>770</v>
      </c>
      <c r="CK13" s="51"/>
      <c r="CL13" s="51" t="s">
        <v>778</v>
      </c>
      <c r="CM13" s="51" t="s">
        <v>777</v>
      </c>
      <c r="CN13" s="51" t="s">
        <v>770</v>
      </c>
      <c r="CO13" s="51" t="s">
        <v>770</v>
      </c>
      <c r="CP13" s="51" t="s">
        <v>770</v>
      </c>
      <c r="CQ13" s="51" t="s">
        <v>770</v>
      </c>
      <c r="CR13" s="51" t="s">
        <v>800</v>
      </c>
      <c r="CS13" s="51" t="s">
        <v>770</v>
      </c>
      <c r="CT13" s="51" t="s">
        <v>770</v>
      </c>
      <c r="CU13" s="51" t="s">
        <v>770</v>
      </c>
      <c r="CV13" s="51" t="s">
        <v>770</v>
      </c>
      <c r="CW13" s="51" t="s">
        <v>770</v>
      </c>
      <c r="CX13" s="51" t="s">
        <v>770</v>
      </c>
      <c r="CZ13" s="154" t="str">
        <f>J13</f>
        <v>Corrupción</v>
      </c>
      <c r="DA13" s="197" t="str">
        <f>I13</f>
        <v>Posibilidad de afectación reputacional por uso indebido de información privilegiada para beneficio propio o de un tercero, debido a debilidades en el proceder ético del auditor</v>
      </c>
      <c r="DB13" s="197"/>
      <c r="DC13" s="197"/>
      <c r="DD13" s="197"/>
      <c r="DE13" s="197"/>
      <c r="DF13" s="197"/>
      <c r="DG13" s="197"/>
      <c r="DH13" s="154" t="str">
        <f>Y13</f>
        <v>Alto</v>
      </c>
      <c r="DI13" s="154" t="str">
        <f t="shared" si="0"/>
        <v>Alto</v>
      </c>
      <c r="DK13" s="150" t="e">
        <f>SUM(LEN(#REF!)-LEN(SUBSTITUTE(#REF!,"- Preventivo","")))/LEN("- Preventivo")</f>
        <v>#REF!</v>
      </c>
      <c r="DL13" s="150" t="e">
        <f>SUMIFS($DK$12:$DK$31,$A$12:$A$31,A13)</f>
        <v>#REF!</v>
      </c>
      <c r="DM13" s="150" t="e">
        <f>SUM(LEN(#REF!)-LEN(SUBSTITUTE(#REF!,"- Detectivo","")))/LEN("- Detectivo")</f>
        <v>#REF!</v>
      </c>
      <c r="DN13" s="150" t="e">
        <f>SUMIFS($DM$12:$DM$31,$A$12:$A$31,A13)</f>
        <v>#REF!</v>
      </c>
      <c r="DO13" s="150" t="e">
        <f>SUM(LEN(#REF!)-LEN(SUBSTITUTE(#REF!,"- Correctivo","")))/LEN("- Correctivo")</f>
        <v>#REF!</v>
      </c>
      <c r="DP13" s="150" t="e">
        <f>SUMIFS($DO$12:$DO$31,$A$12:$A$31,A13)</f>
        <v>#REF!</v>
      </c>
      <c r="DQ13" s="150" t="e">
        <f t="shared" si="1"/>
        <v>#REF!</v>
      </c>
      <c r="DR13" s="150" t="e">
        <f>SUMIFS($DQ$12:$DQ$31,$A$12:$A$31,A13)</f>
        <v>#REF!</v>
      </c>
      <c r="DS13" s="150" t="e">
        <f>SUM(LEN(#REF!)-LEN(SUBSTITUTE(#REF!,"- Documentado","")))/LEN("- Documentado")</f>
        <v>#REF!</v>
      </c>
      <c r="DT13" s="150" t="e">
        <f>SUM(LEN(#REF!)-LEN(SUBSTITUTE(#REF!,"- Documentado","")))/LEN("- Documentado")</f>
        <v>#REF!</v>
      </c>
      <c r="DU13" s="150" t="e">
        <f>SUMIFS($DS$12:$DS$31,$A$12:$A$31,A13)+SUMIFS($DT$12:$DT$31,$A$12:$A$31,A13)</f>
        <v>#REF!</v>
      </c>
      <c r="DV13" s="150" t="e">
        <f>SUM(LEN(#REF!)-LEN(SUBSTITUTE(#REF!,"- Continua","")))/LEN("- Continua")</f>
        <v>#REF!</v>
      </c>
      <c r="DW13" s="150" t="e">
        <f>SUM(LEN(#REF!)-LEN(SUBSTITUTE(#REF!,"- Continua","")))/LEN("- Continua")</f>
        <v>#REF!</v>
      </c>
      <c r="DX13" s="150" t="e">
        <f>SUMIFS($DV$12:$DV$31,$A$12:$A$31,A13)+SUMIFS($DW$12:$DW$31,$A$12:$A$31,A13)</f>
        <v>#REF!</v>
      </c>
      <c r="DY13" s="150" t="e">
        <f>SUM(LEN(#REF!)-LEN(SUBSTITUTE(#REF!,"- Con registro","")))/LEN("- Con registro")</f>
        <v>#REF!</v>
      </c>
      <c r="DZ13" s="150" t="e">
        <f>SUM(LEN(#REF!)-LEN(SUBSTITUTE(#REF!,"- Con registro","")))/LEN("- Con registro")</f>
        <v>#REF!</v>
      </c>
      <c r="EA13" s="150" t="e">
        <f>SUMIFS($DY$12:$DY$31,$A$12:$A$31,A13)+SUMIFS($DZ$12:$DZ$31,$A$12:$A$31,A13)</f>
        <v>#REF!</v>
      </c>
      <c r="EB13" s="153" t="e">
        <f t="shared" si="2"/>
        <v>#REF!</v>
      </c>
      <c r="EC13" s="153" t="e">
        <f t="shared" si="3"/>
        <v>#REF!</v>
      </c>
      <c r="ED13" s="184" t="e">
        <f t="shared" si="4"/>
        <v>#REF!</v>
      </c>
      <c r="EE13" s="194" t="e">
        <f t="shared" si="5"/>
        <v>#REF!</v>
      </c>
      <c r="EF13" s="194"/>
      <c r="EG13" s="194"/>
      <c r="EH13" s="194"/>
      <c r="EI13" s="194"/>
      <c r="EJ13" s="194"/>
      <c r="EK13" s="194"/>
      <c r="EL13" s="194"/>
      <c r="EM13" s="194"/>
      <c r="EN13" s="194"/>
      <c r="EP13" s="172" t="str">
        <f t="shared" si="6"/>
        <v/>
      </c>
      <c r="EQ13" s="173" t="str">
        <f t="shared" si="7"/>
        <v/>
      </c>
      <c r="ER13" s="150" t="str">
        <f t="shared" si="8"/>
        <v/>
      </c>
      <c r="ES13" s="150" t="str">
        <f>IF(ER13="","",CONCATENATE("ID_",G13,": ",I13))</f>
        <v/>
      </c>
      <c r="ET13" s="150" t="str">
        <f>IF(ES13="","",CONCATENATE("Ajuste en ",VLOOKUP(EP13,AQ13:BZ13,(MATCH(EP13,AQ13:BZ13,10)+1))," en el Mapa de riesgos de ",A13))</f>
        <v/>
      </c>
      <c r="EU13" s="150" t="str">
        <f>IF(ET13="","",CONCATENATE("Solicitud de cambio realizada y aprobada por la ",L13," a través del Aplicativo DARUMA"))</f>
        <v/>
      </c>
    </row>
    <row r="14" spans="1:151" ht="399.95" customHeight="1" x14ac:dyDescent="0.2">
      <c r="A14" s="177" t="s">
        <v>619</v>
      </c>
      <c r="B14" s="159" t="s">
        <v>620</v>
      </c>
      <c r="C14" s="159" t="s">
        <v>621</v>
      </c>
      <c r="D14" s="177" t="s">
        <v>739</v>
      </c>
      <c r="E14" s="178" t="s">
        <v>38</v>
      </c>
      <c r="F14" s="159" t="s">
        <v>622</v>
      </c>
      <c r="G14" s="178">
        <v>121</v>
      </c>
      <c r="H14" s="178" t="s">
        <v>822</v>
      </c>
      <c r="I14" s="156" t="s">
        <v>482</v>
      </c>
      <c r="J14" s="177" t="s">
        <v>63</v>
      </c>
      <c r="K14" s="178" t="s">
        <v>344</v>
      </c>
      <c r="L14" s="159" t="s">
        <v>251</v>
      </c>
      <c r="M14" s="165" t="s">
        <v>483</v>
      </c>
      <c r="N14" s="159" t="s">
        <v>484</v>
      </c>
      <c r="O14" s="159" t="s">
        <v>485</v>
      </c>
      <c r="P14" s="159" t="s">
        <v>352</v>
      </c>
      <c r="Q14" s="159" t="s">
        <v>326</v>
      </c>
      <c r="R14" s="159" t="s">
        <v>346</v>
      </c>
      <c r="S14" s="159" t="s">
        <v>743</v>
      </c>
      <c r="T14" s="159" t="s">
        <v>347</v>
      </c>
      <c r="U14" s="179" t="s">
        <v>312</v>
      </c>
      <c r="V14" s="180">
        <v>0.2</v>
      </c>
      <c r="W14" s="179" t="s">
        <v>51</v>
      </c>
      <c r="X14" s="180">
        <v>1</v>
      </c>
      <c r="Y14" s="66" t="s">
        <v>272</v>
      </c>
      <c r="Z14" s="159" t="s">
        <v>486</v>
      </c>
      <c r="AA14" s="179" t="s">
        <v>312</v>
      </c>
      <c r="AB14" s="182">
        <v>1.2700799999999998E-2</v>
      </c>
      <c r="AC14" s="179" t="s">
        <v>51</v>
      </c>
      <c r="AD14" s="182">
        <v>1</v>
      </c>
      <c r="AE14" s="66" t="s">
        <v>272</v>
      </c>
      <c r="AF14" s="159" t="s">
        <v>487</v>
      </c>
      <c r="AG14" s="177" t="s">
        <v>350</v>
      </c>
      <c r="AH14" s="181" t="s">
        <v>1005</v>
      </c>
      <c r="AI14" s="181" t="s">
        <v>911</v>
      </c>
      <c r="AJ14" s="181" t="s">
        <v>912</v>
      </c>
      <c r="AK14" s="181" t="s">
        <v>989</v>
      </c>
      <c r="AL14" s="183" t="s">
        <v>913</v>
      </c>
      <c r="AM14" s="183" t="s">
        <v>999</v>
      </c>
      <c r="AN14" s="159" t="s">
        <v>623</v>
      </c>
      <c r="AO14" s="159" t="s">
        <v>740</v>
      </c>
      <c r="AP14" s="159" t="s">
        <v>624</v>
      </c>
      <c r="AQ14" s="160">
        <v>43496</v>
      </c>
      <c r="AR14" s="161" t="s">
        <v>401</v>
      </c>
      <c r="AS14" s="162" t="s">
        <v>480</v>
      </c>
      <c r="AT14" s="163">
        <v>43594</v>
      </c>
      <c r="AU14" s="164" t="s">
        <v>362</v>
      </c>
      <c r="AV14" s="165" t="s">
        <v>488</v>
      </c>
      <c r="AW14" s="163">
        <v>43787</v>
      </c>
      <c r="AX14" s="161" t="s">
        <v>327</v>
      </c>
      <c r="AY14" s="162" t="s">
        <v>481</v>
      </c>
      <c r="AZ14" s="163">
        <v>43916</v>
      </c>
      <c r="BA14" s="164" t="s">
        <v>327</v>
      </c>
      <c r="BB14" s="165" t="s">
        <v>625</v>
      </c>
      <c r="BC14" s="163">
        <v>44169</v>
      </c>
      <c r="BD14" s="161" t="s">
        <v>370</v>
      </c>
      <c r="BE14" s="162" t="s">
        <v>489</v>
      </c>
      <c r="BF14" s="163">
        <v>44249</v>
      </c>
      <c r="BG14" s="164" t="s">
        <v>356</v>
      </c>
      <c r="BH14" s="165" t="s">
        <v>490</v>
      </c>
      <c r="BI14" s="163">
        <v>44448</v>
      </c>
      <c r="BJ14" s="161" t="s">
        <v>370</v>
      </c>
      <c r="BK14" s="162" t="s">
        <v>491</v>
      </c>
      <c r="BL14" s="163">
        <v>44546</v>
      </c>
      <c r="BM14" s="164" t="s">
        <v>327</v>
      </c>
      <c r="BN14" s="165" t="s">
        <v>492</v>
      </c>
      <c r="BO14" s="163">
        <v>44834</v>
      </c>
      <c r="BP14" s="161" t="s">
        <v>335</v>
      </c>
      <c r="BQ14" s="162" t="s">
        <v>609</v>
      </c>
      <c r="BR14" s="163">
        <v>44897</v>
      </c>
      <c r="BS14" s="164" t="s">
        <v>357</v>
      </c>
      <c r="BT14" s="165" t="s">
        <v>626</v>
      </c>
      <c r="BU14" s="163">
        <v>44897</v>
      </c>
      <c r="BV14" s="161" t="s">
        <v>357</v>
      </c>
      <c r="BW14" s="162" t="s">
        <v>627</v>
      </c>
      <c r="BX14" s="163" t="s">
        <v>341</v>
      </c>
      <c r="BY14" s="164" t="s">
        <v>342</v>
      </c>
      <c r="BZ14" s="166" t="s">
        <v>341</v>
      </c>
      <c r="CA14" s="2">
        <f>COUNTBLANK(A14:BZ14)</f>
        <v>2</v>
      </c>
      <c r="CB14" s="51" t="s">
        <v>817</v>
      </c>
      <c r="CC14" s="51" t="s">
        <v>818</v>
      </c>
      <c r="CD14" s="51" t="s">
        <v>754</v>
      </c>
      <c r="CE14" s="51" t="s">
        <v>770</v>
      </c>
      <c r="CF14" s="51" t="s">
        <v>750</v>
      </c>
      <c r="CG14" s="51" t="s">
        <v>750</v>
      </c>
      <c r="CH14" s="51" t="s">
        <v>766</v>
      </c>
      <c r="CI14" s="51" t="s">
        <v>750</v>
      </c>
      <c r="CJ14" s="51" t="s">
        <v>770</v>
      </c>
      <c r="CK14" s="51"/>
      <c r="CL14" s="51" t="s">
        <v>770</v>
      </c>
      <c r="CM14" s="51" t="s">
        <v>777</v>
      </c>
      <c r="CN14" s="51" t="s">
        <v>770</v>
      </c>
      <c r="CO14" s="51" t="s">
        <v>770</v>
      </c>
      <c r="CP14" s="51" t="s">
        <v>770</v>
      </c>
      <c r="CQ14" s="51" t="s">
        <v>770</v>
      </c>
      <c r="CR14" s="51" t="s">
        <v>784</v>
      </c>
      <c r="CS14" s="51" t="s">
        <v>770</v>
      </c>
      <c r="CT14" s="51" t="s">
        <v>770</v>
      </c>
      <c r="CU14" s="51" t="s">
        <v>770</v>
      </c>
      <c r="CV14" s="51" t="s">
        <v>770</v>
      </c>
      <c r="CW14" s="51" t="s">
        <v>770</v>
      </c>
      <c r="CX14" s="51" t="s">
        <v>770</v>
      </c>
      <c r="CZ14" s="154" t="str">
        <f>J14</f>
        <v>Corrupción</v>
      </c>
      <c r="DA14" s="197" t="str">
        <f>I14</f>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v>
      </c>
      <c r="DB14" s="197"/>
      <c r="DC14" s="197"/>
      <c r="DD14" s="197"/>
      <c r="DE14" s="197"/>
      <c r="DF14" s="197"/>
      <c r="DG14" s="197"/>
      <c r="DH14" s="154" t="str">
        <f>Y14</f>
        <v>Extremo</v>
      </c>
      <c r="DI14" s="154" t="str">
        <f t="shared" si="0"/>
        <v>Extremo</v>
      </c>
      <c r="DK14" s="150" t="e">
        <f>SUM(LEN(#REF!)-LEN(SUBSTITUTE(#REF!,"- Preventivo","")))/LEN("- Preventivo")</f>
        <v>#REF!</v>
      </c>
      <c r="DL14" s="150" t="e">
        <f>SUMIFS($DK$12:$DK$31,$A$12:$A$31,A14)</f>
        <v>#REF!</v>
      </c>
      <c r="DM14" s="150" t="e">
        <f>SUM(LEN(#REF!)-LEN(SUBSTITUTE(#REF!,"- Detectivo","")))/LEN("- Detectivo")</f>
        <v>#REF!</v>
      </c>
      <c r="DN14" s="150" t="e">
        <f>SUMIFS($DM$12:$DM$31,$A$12:$A$31,A14)</f>
        <v>#REF!</v>
      </c>
      <c r="DO14" s="150" t="e">
        <f>SUM(LEN(#REF!)-LEN(SUBSTITUTE(#REF!,"- Correctivo","")))/LEN("- Correctivo")</f>
        <v>#REF!</v>
      </c>
      <c r="DP14" s="150" t="e">
        <f>SUMIFS($DO$12:$DO$31,$A$12:$A$31,A14)</f>
        <v>#REF!</v>
      </c>
      <c r="DQ14" s="150" t="e">
        <f t="shared" si="1"/>
        <v>#REF!</v>
      </c>
      <c r="DR14" s="150" t="e">
        <f>SUMIFS($DQ$12:$DQ$31,$A$12:$A$31,A14)</f>
        <v>#REF!</v>
      </c>
      <c r="DS14" s="150" t="e">
        <f>SUM(LEN(#REF!)-LEN(SUBSTITUTE(#REF!,"- Documentado","")))/LEN("- Documentado")</f>
        <v>#REF!</v>
      </c>
      <c r="DT14" s="150" t="e">
        <f>SUM(LEN(#REF!)-LEN(SUBSTITUTE(#REF!,"- Documentado","")))/LEN("- Documentado")</f>
        <v>#REF!</v>
      </c>
      <c r="DU14" s="150" t="e">
        <f>SUMIFS($DS$12:$DS$31,$A$12:$A$31,A14)+SUMIFS($DT$12:$DT$31,$A$12:$A$31,A14)</f>
        <v>#REF!</v>
      </c>
      <c r="DV14" s="150" t="e">
        <f>SUM(LEN(#REF!)-LEN(SUBSTITUTE(#REF!,"- Continua","")))/LEN("- Continua")</f>
        <v>#REF!</v>
      </c>
      <c r="DW14" s="150" t="e">
        <f>SUM(LEN(#REF!)-LEN(SUBSTITUTE(#REF!,"- Continua","")))/LEN("- Continua")</f>
        <v>#REF!</v>
      </c>
      <c r="DX14" s="150" t="e">
        <f>SUMIFS($DV$12:$DV$31,$A$12:$A$31,A14)+SUMIFS($DW$12:$DW$31,$A$12:$A$31,A14)</f>
        <v>#REF!</v>
      </c>
      <c r="DY14" s="150" t="e">
        <f>SUM(LEN(#REF!)-LEN(SUBSTITUTE(#REF!,"- Con registro","")))/LEN("- Con registro")</f>
        <v>#REF!</v>
      </c>
      <c r="DZ14" s="150" t="e">
        <f>SUM(LEN(#REF!)-LEN(SUBSTITUTE(#REF!,"- Con registro","")))/LEN("- Con registro")</f>
        <v>#REF!</v>
      </c>
      <c r="EA14" s="150" t="e">
        <f>SUMIFS($DY$12:$DY$31,$A$12:$A$31,A14)+SUMIFS($DZ$12:$DZ$31,$A$12:$A$31,A14)</f>
        <v>#REF!</v>
      </c>
      <c r="EB14" s="153" t="e">
        <f t="shared" si="2"/>
        <v>#REF!</v>
      </c>
      <c r="EC14" s="153" t="e">
        <f t="shared" si="3"/>
        <v>#REF!</v>
      </c>
      <c r="ED14" s="184" t="e">
        <f t="shared" si="4"/>
        <v>#REF!</v>
      </c>
      <c r="EE14" s="194" t="e">
        <f t="shared" si="5"/>
        <v>#REF!</v>
      </c>
      <c r="EF14" s="194"/>
      <c r="EG14" s="194"/>
      <c r="EH14" s="194"/>
      <c r="EI14" s="194"/>
      <c r="EJ14" s="194"/>
      <c r="EK14" s="194"/>
      <c r="EL14" s="194"/>
      <c r="EM14" s="194"/>
      <c r="EN14" s="194"/>
      <c r="EP14" s="172" t="str">
        <f t="shared" si="6"/>
        <v/>
      </c>
      <c r="EQ14" s="173" t="str">
        <f t="shared" si="7"/>
        <v/>
      </c>
      <c r="ER14" s="150" t="str">
        <f t="shared" si="8"/>
        <v/>
      </c>
      <c r="ES14" s="150" t="str">
        <f>IF(ER14="","",CONCATENATE("ID_",G14,": ",I14))</f>
        <v/>
      </c>
      <c r="ET14" s="150" t="str">
        <f>IF(ES14="","",CONCATENATE("Ajuste en ",VLOOKUP(EP14,AQ14:BZ14,(MATCH(EP14,AQ14:BZ14,10)+1))," en el Mapa de riesgos de ",A14))</f>
        <v/>
      </c>
      <c r="EU14" s="150" t="str">
        <f>IF(ET14="","",CONCATENATE("Solicitud de cambio realizada y aprobada por la ",L14," a través del Aplicativo DARUMA"))</f>
        <v/>
      </c>
    </row>
    <row r="15" spans="1:151" ht="399.95" customHeight="1" x14ac:dyDescent="0.2">
      <c r="A15" s="177" t="s">
        <v>619</v>
      </c>
      <c r="B15" s="159" t="s">
        <v>620</v>
      </c>
      <c r="C15" s="159" t="s">
        <v>621</v>
      </c>
      <c r="D15" s="177" t="s">
        <v>739</v>
      </c>
      <c r="E15" s="178" t="s">
        <v>38</v>
      </c>
      <c r="F15" s="159" t="s">
        <v>628</v>
      </c>
      <c r="G15" s="178">
        <v>122</v>
      </c>
      <c r="H15" s="178" t="s">
        <v>823</v>
      </c>
      <c r="I15" s="156" t="s">
        <v>494</v>
      </c>
      <c r="J15" s="177" t="s">
        <v>63</v>
      </c>
      <c r="K15" s="178" t="s">
        <v>344</v>
      </c>
      <c r="L15" s="159" t="s">
        <v>251</v>
      </c>
      <c r="M15" s="165" t="s">
        <v>495</v>
      </c>
      <c r="N15" s="159" t="s">
        <v>496</v>
      </c>
      <c r="O15" s="159" t="s">
        <v>497</v>
      </c>
      <c r="P15" s="159" t="s">
        <v>352</v>
      </c>
      <c r="Q15" s="159" t="s">
        <v>326</v>
      </c>
      <c r="R15" s="159" t="s">
        <v>346</v>
      </c>
      <c r="S15" s="159" t="s">
        <v>743</v>
      </c>
      <c r="T15" s="181" t="s">
        <v>347</v>
      </c>
      <c r="U15" s="179" t="s">
        <v>312</v>
      </c>
      <c r="V15" s="180">
        <v>0.2</v>
      </c>
      <c r="W15" s="179" t="s">
        <v>77</v>
      </c>
      <c r="X15" s="180">
        <v>0.8</v>
      </c>
      <c r="Y15" s="66" t="s">
        <v>271</v>
      </c>
      <c r="Z15" s="159" t="s">
        <v>389</v>
      </c>
      <c r="AA15" s="179" t="s">
        <v>312</v>
      </c>
      <c r="AB15" s="182">
        <v>3.5279999999999992E-2</v>
      </c>
      <c r="AC15" s="179" t="s">
        <v>77</v>
      </c>
      <c r="AD15" s="182">
        <v>0.8</v>
      </c>
      <c r="AE15" s="66" t="s">
        <v>271</v>
      </c>
      <c r="AF15" s="159" t="s">
        <v>498</v>
      </c>
      <c r="AG15" s="177" t="s">
        <v>350</v>
      </c>
      <c r="AH15" s="181" t="s">
        <v>914</v>
      </c>
      <c r="AI15" s="181" t="s">
        <v>915</v>
      </c>
      <c r="AJ15" s="181" t="s">
        <v>916</v>
      </c>
      <c r="AK15" s="181" t="s">
        <v>917</v>
      </c>
      <c r="AL15" s="183" t="s">
        <v>918</v>
      </c>
      <c r="AM15" s="183" t="s">
        <v>921</v>
      </c>
      <c r="AN15" s="159" t="s">
        <v>629</v>
      </c>
      <c r="AO15" s="159" t="s">
        <v>741</v>
      </c>
      <c r="AP15" s="159" t="s">
        <v>630</v>
      </c>
      <c r="AQ15" s="160">
        <v>43496</v>
      </c>
      <c r="AR15" s="161" t="s">
        <v>327</v>
      </c>
      <c r="AS15" s="162" t="s">
        <v>358</v>
      </c>
      <c r="AT15" s="163">
        <v>43594</v>
      </c>
      <c r="AU15" s="164" t="s">
        <v>362</v>
      </c>
      <c r="AV15" s="165" t="s">
        <v>499</v>
      </c>
      <c r="AW15" s="163">
        <v>43916</v>
      </c>
      <c r="AX15" s="161" t="s">
        <v>357</v>
      </c>
      <c r="AY15" s="162" t="s">
        <v>493</v>
      </c>
      <c r="AZ15" s="163">
        <v>44169</v>
      </c>
      <c r="BA15" s="164" t="s">
        <v>370</v>
      </c>
      <c r="BB15" s="165" t="s">
        <v>500</v>
      </c>
      <c r="BC15" s="163">
        <v>44249</v>
      </c>
      <c r="BD15" s="161" t="s">
        <v>356</v>
      </c>
      <c r="BE15" s="162" t="s">
        <v>501</v>
      </c>
      <c r="BF15" s="163">
        <v>44448</v>
      </c>
      <c r="BG15" s="164" t="s">
        <v>370</v>
      </c>
      <c r="BH15" s="165" t="s">
        <v>502</v>
      </c>
      <c r="BI15" s="163">
        <v>44546</v>
      </c>
      <c r="BJ15" s="161" t="s">
        <v>327</v>
      </c>
      <c r="BK15" s="162" t="s">
        <v>503</v>
      </c>
      <c r="BL15" s="163">
        <v>44599</v>
      </c>
      <c r="BM15" s="164" t="s">
        <v>370</v>
      </c>
      <c r="BN15" s="165" t="s">
        <v>600</v>
      </c>
      <c r="BO15" s="163">
        <v>44721</v>
      </c>
      <c r="BP15" s="161" t="s">
        <v>370</v>
      </c>
      <c r="BQ15" s="162" t="s">
        <v>601</v>
      </c>
      <c r="BR15" s="163">
        <v>44897</v>
      </c>
      <c r="BS15" s="164" t="s">
        <v>357</v>
      </c>
      <c r="BT15" s="165" t="s">
        <v>631</v>
      </c>
      <c r="BU15" s="163" t="s">
        <v>341</v>
      </c>
      <c r="BV15" s="161" t="s">
        <v>342</v>
      </c>
      <c r="BW15" s="162" t="s">
        <v>341</v>
      </c>
      <c r="BX15" s="163" t="s">
        <v>341</v>
      </c>
      <c r="BY15" s="164" t="s">
        <v>342</v>
      </c>
      <c r="BZ15" s="166" t="s">
        <v>341</v>
      </c>
      <c r="CA15" s="2">
        <f>COUNTBLANK(A15:BZ15)</f>
        <v>4</v>
      </c>
      <c r="CB15" s="51" t="s">
        <v>817</v>
      </c>
      <c r="CC15" s="51" t="s">
        <v>818</v>
      </c>
      <c r="CD15" s="51" t="s">
        <v>754</v>
      </c>
      <c r="CE15" s="51" t="s">
        <v>770</v>
      </c>
      <c r="CF15" s="51" t="s">
        <v>750</v>
      </c>
      <c r="CG15" s="51" t="s">
        <v>750</v>
      </c>
      <c r="CH15" s="51" t="s">
        <v>766</v>
      </c>
      <c r="CI15" s="51" t="s">
        <v>750</v>
      </c>
      <c r="CJ15" s="51" t="s">
        <v>770</v>
      </c>
      <c r="CK15" s="51"/>
      <c r="CL15" s="51" t="s">
        <v>770</v>
      </c>
      <c r="CM15" s="51" t="s">
        <v>777</v>
      </c>
      <c r="CN15" s="51" t="s">
        <v>770</v>
      </c>
      <c r="CO15" s="51" t="s">
        <v>770</v>
      </c>
      <c r="CP15" s="51" t="s">
        <v>770</v>
      </c>
      <c r="CQ15" s="51" t="s">
        <v>770</v>
      </c>
      <c r="CR15" s="51" t="s">
        <v>784</v>
      </c>
      <c r="CS15" s="51" t="s">
        <v>770</v>
      </c>
      <c r="CT15" s="51" t="s">
        <v>770</v>
      </c>
      <c r="CU15" s="51" t="s">
        <v>770</v>
      </c>
      <c r="CV15" s="51" t="s">
        <v>770</v>
      </c>
      <c r="CW15" s="51" t="s">
        <v>770</v>
      </c>
      <c r="CX15" s="51" t="s">
        <v>770</v>
      </c>
      <c r="CZ15" s="154" t="str">
        <f>J15</f>
        <v>Corrupción</v>
      </c>
      <c r="DA15" s="197" t="str">
        <f>I15</f>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v>
      </c>
      <c r="DB15" s="197"/>
      <c r="DC15" s="197"/>
      <c r="DD15" s="197"/>
      <c r="DE15" s="197"/>
      <c r="DF15" s="197"/>
      <c r="DG15" s="197"/>
      <c r="DH15" s="154" t="str">
        <f>Y15</f>
        <v>Alto</v>
      </c>
      <c r="DI15" s="154" t="str">
        <f t="shared" si="0"/>
        <v>Alto</v>
      </c>
      <c r="DK15" s="150" t="e">
        <f>SUM(LEN(#REF!)-LEN(SUBSTITUTE(#REF!,"- Preventivo","")))/LEN("- Preventivo")</f>
        <v>#REF!</v>
      </c>
      <c r="DL15" s="150" t="e">
        <f>SUMIFS($DK$12:$DK$31,$A$12:$A$31,A15)</f>
        <v>#REF!</v>
      </c>
      <c r="DM15" s="150" t="e">
        <f>SUM(LEN(#REF!)-LEN(SUBSTITUTE(#REF!,"- Detectivo","")))/LEN("- Detectivo")</f>
        <v>#REF!</v>
      </c>
      <c r="DN15" s="150" t="e">
        <f>SUMIFS($DM$12:$DM$31,$A$12:$A$31,A15)</f>
        <v>#REF!</v>
      </c>
      <c r="DO15" s="150" t="e">
        <f>SUM(LEN(#REF!)-LEN(SUBSTITUTE(#REF!,"- Correctivo","")))/LEN("- Correctivo")</f>
        <v>#REF!</v>
      </c>
      <c r="DP15" s="150" t="e">
        <f>SUMIFS($DO$12:$DO$31,$A$12:$A$31,A15)</f>
        <v>#REF!</v>
      </c>
      <c r="DQ15" s="150" t="e">
        <f t="shared" si="1"/>
        <v>#REF!</v>
      </c>
      <c r="DR15" s="150" t="e">
        <f>SUMIFS($DQ$12:$DQ$31,$A$12:$A$31,A15)</f>
        <v>#REF!</v>
      </c>
      <c r="DS15" s="150" t="e">
        <f>SUM(LEN(#REF!)-LEN(SUBSTITUTE(#REF!,"- Documentado","")))/LEN("- Documentado")</f>
        <v>#REF!</v>
      </c>
      <c r="DT15" s="150" t="e">
        <f>SUM(LEN(#REF!)-LEN(SUBSTITUTE(#REF!,"- Documentado","")))/LEN("- Documentado")</f>
        <v>#REF!</v>
      </c>
      <c r="DU15" s="150" t="e">
        <f>SUMIFS($DS$12:$DS$31,$A$12:$A$31,A15)+SUMIFS($DT$12:$DT$31,$A$12:$A$31,A15)</f>
        <v>#REF!</v>
      </c>
      <c r="DV15" s="150" t="e">
        <f>SUM(LEN(#REF!)-LEN(SUBSTITUTE(#REF!,"- Continua","")))/LEN("- Continua")</f>
        <v>#REF!</v>
      </c>
      <c r="DW15" s="150" t="e">
        <f>SUM(LEN(#REF!)-LEN(SUBSTITUTE(#REF!,"- Continua","")))/LEN("- Continua")</f>
        <v>#REF!</v>
      </c>
      <c r="DX15" s="150" t="e">
        <f>SUMIFS($DV$12:$DV$31,$A$12:$A$31,A15)+SUMIFS($DW$12:$DW$31,$A$12:$A$31,A15)</f>
        <v>#REF!</v>
      </c>
      <c r="DY15" s="150" t="e">
        <f>SUM(LEN(#REF!)-LEN(SUBSTITUTE(#REF!,"- Con registro","")))/LEN("- Con registro")</f>
        <v>#REF!</v>
      </c>
      <c r="DZ15" s="150" t="e">
        <f>SUM(LEN(#REF!)-LEN(SUBSTITUTE(#REF!,"- Con registro","")))/LEN("- Con registro")</f>
        <v>#REF!</v>
      </c>
      <c r="EA15" s="150" t="e">
        <f>SUMIFS($DY$12:$DY$31,$A$12:$A$31,A15)+SUMIFS($DZ$12:$DZ$31,$A$12:$A$31,A15)</f>
        <v>#REF!</v>
      </c>
      <c r="EB15" s="153" t="e">
        <f t="shared" si="2"/>
        <v>#REF!</v>
      </c>
      <c r="EC15" s="153" t="e">
        <f t="shared" si="3"/>
        <v>#REF!</v>
      </c>
      <c r="ED15" s="184" t="e">
        <f t="shared" si="4"/>
        <v>#REF!</v>
      </c>
      <c r="EE15" s="194" t="e">
        <f t="shared" si="5"/>
        <v>#REF!</v>
      </c>
      <c r="EF15" s="194"/>
      <c r="EG15" s="194"/>
      <c r="EH15" s="194"/>
      <c r="EI15" s="194"/>
      <c r="EJ15" s="194"/>
      <c r="EK15" s="194"/>
      <c r="EL15" s="194"/>
      <c r="EM15" s="194"/>
      <c r="EN15" s="194"/>
      <c r="EP15" s="172" t="str">
        <f t="shared" si="6"/>
        <v/>
      </c>
      <c r="EQ15" s="173" t="str">
        <f t="shared" si="7"/>
        <v/>
      </c>
      <c r="ER15" s="150" t="str">
        <f t="shared" si="8"/>
        <v/>
      </c>
      <c r="ES15" s="150" t="str">
        <f>IF(ER15="","",CONCATENATE("ID_",G15,": ",I15))</f>
        <v/>
      </c>
      <c r="ET15" s="150" t="str">
        <f>IF(ES15="","",CONCATENATE("Ajuste en ",VLOOKUP(EP15,AQ15:BZ15,(MATCH(EP15,AQ15:BZ15,10)+1))," en el Mapa de riesgos de ",A15))</f>
        <v/>
      </c>
      <c r="EU15" s="150" t="str">
        <f>IF(ET15="","",CONCATENATE("Solicitud de cambio realizada y aprobada por la ",L15," a través del Aplicativo DARUMA"))</f>
        <v/>
      </c>
    </row>
    <row r="16" spans="1:151" ht="399.95" customHeight="1" x14ac:dyDescent="0.2">
      <c r="A16" s="177" t="s">
        <v>632</v>
      </c>
      <c r="B16" s="159" t="s">
        <v>633</v>
      </c>
      <c r="C16" s="159" t="s">
        <v>634</v>
      </c>
      <c r="D16" s="177" t="s">
        <v>125</v>
      </c>
      <c r="E16" s="178" t="s">
        <v>635</v>
      </c>
      <c r="F16" s="159" t="s">
        <v>881</v>
      </c>
      <c r="G16" s="178">
        <v>134</v>
      </c>
      <c r="H16" s="178" t="s">
        <v>824</v>
      </c>
      <c r="I16" s="156" t="s">
        <v>365</v>
      </c>
      <c r="J16" s="177" t="s">
        <v>63</v>
      </c>
      <c r="K16" s="178" t="s">
        <v>344</v>
      </c>
      <c r="L16" s="159" t="s">
        <v>256</v>
      </c>
      <c r="M16" s="165" t="s">
        <v>366</v>
      </c>
      <c r="N16" s="159" t="s">
        <v>363</v>
      </c>
      <c r="O16" s="159" t="s">
        <v>359</v>
      </c>
      <c r="P16" s="159" t="s">
        <v>352</v>
      </c>
      <c r="Q16" s="159" t="s">
        <v>326</v>
      </c>
      <c r="R16" s="159" t="s">
        <v>353</v>
      </c>
      <c r="S16" s="159" t="s">
        <v>744</v>
      </c>
      <c r="T16" s="159" t="s">
        <v>360</v>
      </c>
      <c r="U16" s="179" t="s">
        <v>312</v>
      </c>
      <c r="V16" s="180">
        <v>0.2</v>
      </c>
      <c r="W16" s="179" t="s">
        <v>51</v>
      </c>
      <c r="X16" s="180">
        <v>1</v>
      </c>
      <c r="Y16" s="66" t="s">
        <v>272</v>
      </c>
      <c r="Z16" s="159" t="s">
        <v>367</v>
      </c>
      <c r="AA16" s="179" t="s">
        <v>312</v>
      </c>
      <c r="AB16" s="182">
        <v>5.04E-2</v>
      </c>
      <c r="AC16" s="179" t="s">
        <v>51</v>
      </c>
      <c r="AD16" s="182">
        <v>1</v>
      </c>
      <c r="AE16" s="66" t="s">
        <v>272</v>
      </c>
      <c r="AF16" s="159" t="s">
        <v>368</v>
      </c>
      <c r="AG16" s="177" t="s">
        <v>350</v>
      </c>
      <c r="AH16" s="181" t="s">
        <v>977</v>
      </c>
      <c r="AI16" s="181" t="s">
        <v>920</v>
      </c>
      <c r="AJ16" s="181" t="s">
        <v>978</v>
      </c>
      <c r="AK16" s="181" t="s">
        <v>979</v>
      </c>
      <c r="AL16" s="181" t="s">
        <v>918</v>
      </c>
      <c r="AM16" s="181" t="s">
        <v>919</v>
      </c>
      <c r="AN16" s="159" t="s">
        <v>638</v>
      </c>
      <c r="AO16" s="159" t="s">
        <v>361</v>
      </c>
      <c r="AP16" s="159" t="s">
        <v>639</v>
      </c>
      <c r="AQ16" s="160">
        <v>43496</v>
      </c>
      <c r="AR16" s="161" t="s">
        <v>327</v>
      </c>
      <c r="AS16" s="162" t="s">
        <v>354</v>
      </c>
      <c r="AT16" s="163">
        <v>43593</v>
      </c>
      <c r="AU16" s="164" t="s">
        <v>327</v>
      </c>
      <c r="AV16" s="165" t="s">
        <v>369</v>
      </c>
      <c r="AW16" s="163">
        <v>43755</v>
      </c>
      <c r="AX16" s="161" t="s">
        <v>370</v>
      </c>
      <c r="AY16" s="162" t="s">
        <v>371</v>
      </c>
      <c r="AZ16" s="163">
        <v>43917</v>
      </c>
      <c r="BA16" s="164" t="s">
        <v>356</v>
      </c>
      <c r="BB16" s="165" t="s">
        <v>372</v>
      </c>
      <c r="BC16" s="163">
        <v>44022</v>
      </c>
      <c r="BD16" s="161" t="s">
        <v>333</v>
      </c>
      <c r="BE16" s="162" t="s">
        <v>364</v>
      </c>
      <c r="BF16" s="163">
        <v>44084</v>
      </c>
      <c r="BG16" s="164" t="s">
        <v>335</v>
      </c>
      <c r="BH16" s="165" t="s">
        <v>373</v>
      </c>
      <c r="BI16" s="163">
        <v>44169</v>
      </c>
      <c r="BJ16" s="161" t="s">
        <v>374</v>
      </c>
      <c r="BK16" s="162" t="s">
        <v>375</v>
      </c>
      <c r="BL16" s="163">
        <v>44249</v>
      </c>
      <c r="BM16" s="164" t="s">
        <v>356</v>
      </c>
      <c r="BN16" s="165" t="s">
        <v>376</v>
      </c>
      <c r="BO16" s="163">
        <v>44545</v>
      </c>
      <c r="BP16" s="161" t="s">
        <v>327</v>
      </c>
      <c r="BQ16" s="162" t="s">
        <v>377</v>
      </c>
      <c r="BR16" s="163">
        <v>44797</v>
      </c>
      <c r="BS16" s="164" t="s">
        <v>370</v>
      </c>
      <c r="BT16" s="165" t="s">
        <v>603</v>
      </c>
      <c r="BU16" s="163">
        <v>44897</v>
      </c>
      <c r="BV16" s="161" t="s">
        <v>357</v>
      </c>
      <c r="BW16" s="162" t="s">
        <v>637</v>
      </c>
      <c r="BX16" s="163">
        <v>45061</v>
      </c>
      <c r="BY16" s="164" t="s">
        <v>882</v>
      </c>
      <c r="BZ16" s="166" t="s">
        <v>883</v>
      </c>
      <c r="CA16" s="2">
        <f>COUNTBLANK(A16:BZ16)</f>
        <v>0</v>
      </c>
      <c r="CB16" s="51" t="s">
        <v>1006</v>
      </c>
      <c r="CC16" s="51" t="s">
        <v>805</v>
      </c>
      <c r="CD16" s="51" t="s">
        <v>755</v>
      </c>
      <c r="CE16" s="51" t="s">
        <v>770</v>
      </c>
      <c r="CF16" s="51" t="s">
        <v>750</v>
      </c>
      <c r="CG16" s="51" t="s">
        <v>750</v>
      </c>
      <c r="CH16" s="51" t="s">
        <v>766</v>
      </c>
      <c r="CI16" s="51" t="s">
        <v>750</v>
      </c>
      <c r="CJ16" s="51" t="s">
        <v>770</v>
      </c>
      <c r="CK16" s="51"/>
      <c r="CL16" s="51" t="s">
        <v>770</v>
      </c>
      <c r="CM16" s="51" t="s">
        <v>777</v>
      </c>
      <c r="CN16" s="51" t="s">
        <v>770</v>
      </c>
      <c r="CO16" s="51" t="s">
        <v>770</v>
      </c>
      <c r="CP16" s="51" t="s">
        <v>770</v>
      </c>
      <c r="CQ16" s="51" t="s">
        <v>770</v>
      </c>
      <c r="CR16" s="51" t="s">
        <v>786</v>
      </c>
      <c r="CS16" s="51" t="s">
        <v>770</v>
      </c>
      <c r="CT16" s="51" t="s">
        <v>770</v>
      </c>
      <c r="CU16" s="51" t="s">
        <v>770</v>
      </c>
      <c r="CV16" s="51" t="s">
        <v>770</v>
      </c>
      <c r="CW16" s="51" t="s">
        <v>770</v>
      </c>
      <c r="CX16" s="51" t="s">
        <v>770</v>
      </c>
      <c r="CZ16" s="154" t="str">
        <f>J16</f>
        <v>Corrupción</v>
      </c>
      <c r="DA16" s="197" t="str">
        <f>I16</f>
        <v>Posibilidad de afectación reputacional por pérdida de la confianza ciudadana en la gestión contractual de la Entidad, debido a decisiones ajustadas a intereses propios o de terceros durante la etapa precontractual con el fin de celebrar un contrato</v>
      </c>
      <c r="DB16" s="197"/>
      <c r="DC16" s="197"/>
      <c r="DD16" s="197"/>
      <c r="DE16" s="197"/>
      <c r="DF16" s="197"/>
      <c r="DG16" s="197"/>
      <c r="DH16" s="154" t="str">
        <f>Y16</f>
        <v>Extremo</v>
      </c>
      <c r="DI16" s="154" t="str">
        <f t="shared" si="0"/>
        <v>Extremo</v>
      </c>
      <c r="DK16" s="150" t="e">
        <f>SUM(LEN(#REF!)-LEN(SUBSTITUTE(#REF!,"- Preventivo","")))/LEN("- Preventivo")</f>
        <v>#REF!</v>
      </c>
      <c r="DL16" s="150" t="e">
        <f>SUMIFS($DK$12:$DK$31,$A$12:$A$31,A16)</f>
        <v>#REF!</v>
      </c>
      <c r="DM16" s="150" t="e">
        <f>SUM(LEN(#REF!)-LEN(SUBSTITUTE(#REF!,"- Detectivo","")))/LEN("- Detectivo")</f>
        <v>#REF!</v>
      </c>
      <c r="DN16" s="150" t="e">
        <f>SUMIFS($DM$12:$DM$31,$A$12:$A$31,A16)</f>
        <v>#REF!</v>
      </c>
      <c r="DO16" s="150" t="e">
        <f>SUM(LEN(#REF!)-LEN(SUBSTITUTE(#REF!,"- Correctivo","")))/LEN("- Correctivo")</f>
        <v>#REF!</v>
      </c>
      <c r="DP16" s="150" t="e">
        <f>SUMIFS($DO$12:$DO$31,$A$12:$A$31,A16)</f>
        <v>#REF!</v>
      </c>
      <c r="DQ16" s="150" t="e">
        <f t="shared" si="1"/>
        <v>#REF!</v>
      </c>
      <c r="DR16" s="150" t="e">
        <f>SUMIFS($DQ$12:$DQ$31,$A$12:$A$31,A16)</f>
        <v>#REF!</v>
      </c>
      <c r="DS16" s="150" t="e">
        <f>SUM(LEN(#REF!)-LEN(SUBSTITUTE(#REF!,"- Documentado","")))/LEN("- Documentado")</f>
        <v>#REF!</v>
      </c>
      <c r="DT16" s="150" t="e">
        <f>SUM(LEN(#REF!)-LEN(SUBSTITUTE(#REF!,"- Documentado","")))/LEN("- Documentado")</f>
        <v>#REF!</v>
      </c>
      <c r="DU16" s="150" t="e">
        <f>SUMIFS($DS$12:$DS$31,$A$12:$A$31,A16)+SUMIFS($DT$12:$DT$31,$A$12:$A$31,A16)</f>
        <v>#REF!</v>
      </c>
      <c r="DV16" s="150" t="e">
        <f>SUM(LEN(#REF!)-LEN(SUBSTITUTE(#REF!,"- Continua","")))/LEN("- Continua")</f>
        <v>#REF!</v>
      </c>
      <c r="DW16" s="150" t="e">
        <f>SUM(LEN(#REF!)-LEN(SUBSTITUTE(#REF!,"- Continua","")))/LEN("- Continua")</f>
        <v>#REF!</v>
      </c>
      <c r="DX16" s="150" t="e">
        <f>SUMIFS($DV$12:$DV$31,$A$12:$A$31,A16)+SUMIFS($DW$12:$DW$31,$A$12:$A$31,A16)</f>
        <v>#REF!</v>
      </c>
      <c r="DY16" s="150" t="e">
        <f>SUM(LEN(#REF!)-LEN(SUBSTITUTE(#REF!,"- Con registro","")))/LEN("- Con registro")</f>
        <v>#REF!</v>
      </c>
      <c r="DZ16" s="150" t="e">
        <f>SUM(LEN(#REF!)-LEN(SUBSTITUTE(#REF!,"- Con registro","")))/LEN("- Con registro")</f>
        <v>#REF!</v>
      </c>
      <c r="EA16" s="150" t="e">
        <f>SUMIFS($DY$12:$DY$31,$A$12:$A$31,A16)+SUMIFS($DZ$12:$DZ$31,$A$12:$A$31,A16)</f>
        <v>#REF!</v>
      </c>
      <c r="EB16" s="153" t="e">
        <f t="shared" si="2"/>
        <v>#REF!</v>
      </c>
      <c r="EC16" s="153" t="e">
        <f t="shared" si="3"/>
        <v>#REF!</v>
      </c>
      <c r="ED16" s="184" t="e">
        <f t="shared" si="4"/>
        <v>#REF!</v>
      </c>
      <c r="EE16" s="194" t="e">
        <f t="shared" si="5"/>
        <v>#REF!</v>
      </c>
      <c r="EF16" s="194"/>
      <c r="EG16" s="194"/>
      <c r="EH16" s="194"/>
      <c r="EI16" s="194"/>
      <c r="EJ16" s="194"/>
      <c r="EK16" s="194"/>
      <c r="EL16" s="194"/>
      <c r="EM16" s="194"/>
      <c r="EN16" s="194"/>
      <c r="EP16" s="172" t="str">
        <f t="shared" si="6"/>
        <v/>
      </c>
      <c r="EQ16" s="173" t="str">
        <f t="shared" si="7"/>
        <v/>
      </c>
      <c r="ER16" s="150" t="str">
        <f t="shared" si="8"/>
        <v/>
      </c>
      <c r="ES16" s="150" t="str">
        <f>IF(ER16="","",CONCATENATE("ID_",G16,": ",I16))</f>
        <v/>
      </c>
      <c r="ET16" s="150" t="str">
        <f>IF(ES16="","",CONCATENATE("Ajuste en ",VLOOKUP(EP16,AQ16:BZ16,(MATCH(EP16,AQ16:BZ16,10)+1))," en el Mapa de riesgos de ",A16))</f>
        <v/>
      </c>
      <c r="EU16" s="150" t="str">
        <f>IF(ET16="","",CONCATENATE("Solicitud de cambio realizada y aprobada por la ",L16," a través del Aplicativo DARUMA"))</f>
        <v/>
      </c>
    </row>
    <row r="17" spans="1:151" ht="399.95" customHeight="1" x14ac:dyDescent="0.2">
      <c r="A17" s="177" t="s">
        <v>632</v>
      </c>
      <c r="B17" s="159" t="s">
        <v>633</v>
      </c>
      <c r="C17" s="159" t="s">
        <v>634</v>
      </c>
      <c r="D17" s="177" t="s">
        <v>125</v>
      </c>
      <c r="E17" s="178" t="s">
        <v>635</v>
      </c>
      <c r="F17" s="159" t="s">
        <v>636</v>
      </c>
      <c r="G17" s="178">
        <v>135</v>
      </c>
      <c r="H17" s="178" t="s">
        <v>825</v>
      </c>
      <c r="I17" s="156" t="s">
        <v>378</v>
      </c>
      <c r="J17" s="177" t="s">
        <v>63</v>
      </c>
      <c r="K17" s="178" t="s">
        <v>344</v>
      </c>
      <c r="L17" s="159" t="s">
        <v>256</v>
      </c>
      <c r="M17" s="165" t="s">
        <v>379</v>
      </c>
      <c r="N17" s="159" t="s">
        <v>363</v>
      </c>
      <c r="O17" s="159" t="s">
        <v>380</v>
      </c>
      <c r="P17" s="159" t="s">
        <v>352</v>
      </c>
      <c r="Q17" s="159" t="s">
        <v>326</v>
      </c>
      <c r="R17" s="159" t="s">
        <v>353</v>
      </c>
      <c r="S17" s="159" t="s">
        <v>743</v>
      </c>
      <c r="T17" s="159" t="s">
        <v>347</v>
      </c>
      <c r="U17" s="179" t="s">
        <v>312</v>
      </c>
      <c r="V17" s="180">
        <v>0.2</v>
      </c>
      <c r="W17" s="179" t="s">
        <v>51</v>
      </c>
      <c r="X17" s="180">
        <v>1</v>
      </c>
      <c r="Y17" s="66" t="s">
        <v>272</v>
      </c>
      <c r="Z17" s="159" t="s">
        <v>381</v>
      </c>
      <c r="AA17" s="179" t="s">
        <v>312</v>
      </c>
      <c r="AB17" s="182">
        <v>8.3999999999999991E-2</v>
      </c>
      <c r="AC17" s="179" t="s">
        <v>51</v>
      </c>
      <c r="AD17" s="182">
        <v>1</v>
      </c>
      <c r="AE17" s="66" t="s">
        <v>272</v>
      </c>
      <c r="AF17" s="159" t="s">
        <v>382</v>
      </c>
      <c r="AG17" s="177" t="s">
        <v>350</v>
      </c>
      <c r="AH17" s="181" t="s">
        <v>980</v>
      </c>
      <c r="AI17" s="181" t="s">
        <v>987</v>
      </c>
      <c r="AJ17" s="181" t="s">
        <v>981</v>
      </c>
      <c r="AK17" s="181" t="s">
        <v>988</v>
      </c>
      <c r="AL17" s="181" t="s">
        <v>931</v>
      </c>
      <c r="AM17" s="181" t="s">
        <v>982</v>
      </c>
      <c r="AN17" s="159" t="s">
        <v>640</v>
      </c>
      <c r="AO17" s="159" t="s">
        <v>361</v>
      </c>
      <c r="AP17" s="159" t="s">
        <v>641</v>
      </c>
      <c r="AQ17" s="160">
        <v>43496</v>
      </c>
      <c r="AR17" s="161" t="s">
        <v>327</v>
      </c>
      <c r="AS17" s="162" t="s">
        <v>354</v>
      </c>
      <c r="AT17" s="163">
        <v>43594</v>
      </c>
      <c r="AU17" s="164" t="s">
        <v>327</v>
      </c>
      <c r="AV17" s="165" t="s">
        <v>369</v>
      </c>
      <c r="AW17" s="163">
        <v>43917</v>
      </c>
      <c r="AX17" s="161" t="s">
        <v>356</v>
      </c>
      <c r="AY17" s="162" t="s">
        <v>383</v>
      </c>
      <c r="AZ17" s="163">
        <v>44022</v>
      </c>
      <c r="BA17" s="164" t="s">
        <v>333</v>
      </c>
      <c r="BB17" s="165" t="s">
        <v>364</v>
      </c>
      <c r="BC17" s="163">
        <v>44169</v>
      </c>
      <c r="BD17" s="161" t="s">
        <v>370</v>
      </c>
      <c r="BE17" s="162" t="s">
        <v>384</v>
      </c>
      <c r="BF17" s="163">
        <v>44249</v>
      </c>
      <c r="BG17" s="164" t="s">
        <v>327</v>
      </c>
      <c r="BH17" s="165" t="s">
        <v>385</v>
      </c>
      <c r="BI17" s="163">
        <v>44249</v>
      </c>
      <c r="BJ17" s="161" t="s">
        <v>333</v>
      </c>
      <c r="BK17" s="162" t="s">
        <v>386</v>
      </c>
      <c r="BL17" s="163">
        <v>44545</v>
      </c>
      <c r="BM17" s="164" t="s">
        <v>327</v>
      </c>
      <c r="BN17" s="165" t="s">
        <v>377</v>
      </c>
      <c r="BO17" s="163">
        <v>44897</v>
      </c>
      <c r="BP17" s="161" t="s">
        <v>357</v>
      </c>
      <c r="BQ17" s="162" t="s">
        <v>637</v>
      </c>
      <c r="BR17" s="163">
        <v>45037</v>
      </c>
      <c r="BS17" s="164" t="s">
        <v>869</v>
      </c>
      <c r="BT17" s="165" t="s">
        <v>870</v>
      </c>
      <c r="BU17" s="163" t="s">
        <v>341</v>
      </c>
      <c r="BV17" s="161" t="s">
        <v>342</v>
      </c>
      <c r="BW17" s="162" t="s">
        <v>341</v>
      </c>
      <c r="BX17" s="163" t="s">
        <v>341</v>
      </c>
      <c r="BY17" s="164" t="s">
        <v>342</v>
      </c>
      <c r="BZ17" s="166" t="s">
        <v>341</v>
      </c>
      <c r="CA17" s="2">
        <f>COUNTBLANK(A17:BZ17)</f>
        <v>4</v>
      </c>
      <c r="CB17" s="51" t="s">
        <v>1006</v>
      </c>
      <c r="CC17" s="51" t="s">
        <v>805</v>
      </c>
      <c r="CD17" s="51" t="s">
        <v>755</v>
      </c>
      <c r="CE17" s="51" t="s">
        <v>770</v>
      </c>
      <c r="CF17" s="51" t="s">
        <v>750</v>
      </c>
      <c r="CG17" s="51" t="s">
        <v>750</v>
      </c>
      <c r="CH17" s="51" t="s">
        <v>766</v>
      </c>
      <c r="CI17" s="51" t="s">
        <v>750</v>
      </c>
      <c r="CJ17" s="51" t="s">
        <v>770</v>
      </c>
      <c r="CK17" s="51"/>
      <c r="CL17" s="51" t="s">
        <v>770</v>
      </c>
      <c r="CM17" s="51" t="s">
        <v>777</v>
      </c>
      <c r="CN17" s="51" t="s">
        <v>770</v>
      </c>
      <c r="CO17" s="51" t="s">
        <v>770</v>
      </c>
      <c r="CP17" s="51" t="s">
        <v>770</v>
      </c>
      <c r="CQ17" s="51" t="s">
        <v>770</v>
      </c>
      <c r="CR17" s="51" t="s">
        <v>785</v>
      </c>
      <c r="CS17" s="51" t="s">
        <v>770</v>
      </c>
      <c r="CT17" s="51" t="s">
        <v>770</v>
      </c>
      <c r="CU17" s="51" t="s">
        <v>770</v>
      </c>
      <c r="CV17" s="51" t="s">
        <v>770</v>
      </c>
      <c r="CW17" s="51" t="s">
        <v>770</v>
      </c>
      <c r="CX17" s="51" t="s">
        <v>770</v>
      </c>
      <c r="CZ17" s="154" t="str">
        <f>J17</f>
        <v>Corrupción</v>
      </c>
      <c r="DA17" s="197" t="str">
        <f>I17</f>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v>
      </c>
      <c r="DB17" s="197"/>
      <c r="DC17" s="197"/>
      <c r="DD17" s="197"/>
      <c r="DE17" s="197"/>
      <c r="DF17" s="197"/>
      <c r="DG17" s="197"/>
      <c r="DH17" s="154" t="str">
        <f>Y17</f>
        <v>Extremo</v>
      </c>
      <c r="DI17" s="154" t="str">
        <f t="shared" si="0"/>
        <v>Extremo</v>
      </c>
      <c r="DK17" s="150" t="e">
        <f>SUM(LEN(#REF!)-LEN(SUBSTITUTE(#REF!,"- Preventivo","")))/LEN("- Preventivo")</f>
        <v>#REF!</v>
      </c>
      <c r="DL17" s="150" t="e">
        <f>SUMIFS($DK$12:$DK$31,$A$12:$A$31,A17)</f>
        <v>#REF!</v>
      </c>
      <c r="DM17" s="150" t="e">
        <f>SUM(LEN(#REF!)-LEN(SUBSTITUTE(#REF!,"- Detectivo","")))/LEN("- Detectivo")</f>
        <v>#REF!</v>
      </c>
      <c r="DN17" s="150" t="e">
        <f>SUMIFS($DM$12:$DM$31,$A$12:$A$31,A17)</f>
        <v>#REF!</v>
      </c>
      <c r="DO17" s="150" t="e">
        <f>SUM(LEN(#REF!)-LEN(SUBSTITUTE(#REF!,"- Correctivo","")))/LEN("- Correctivo")</f>
        <v>#REF!</v>
      </c>
      <c r="DP17" s="150" t="e">
        <f>SUMIFS($DO$12:$DO$31,$A$12:$A$31,A17)</f>
        <v>#REF!</v>
      </c>
      <c r="DQ17" s="150" t="e">
        <f t="shared" si="1"/>
        <v>#REF!</v>
      </c>
      <c r="DR17" s="150" t="e">
        <f>SUMIFS($DQ$12:$DQ$31,$A$12:$A$31,A17)</f>
        <v>#REF!</v>
      </c>
      <c r="DS17" s="150" t="e">
        <f>SUM(LEN(#REF!)-LEN(SUBSTITUTE(#REF!,"- Documentado","")))/LEN("- Documentado")</f>
        <v>#REF!</v>
      </c>
      <c r="DT17" s="150" t="e">
        <f>SUM(LEN(#REF!)-LEN(SUBSTITUTE(#REF!,"- Documentado","")))/LEN("- Documentado")</f>
        <v>#REF!</v>
      </c>
      <c r="DU17" s="150" t="e">
        <f>SUMIFS($DS$12:$DS$31,$A$12:$A$31,A17)+SUMIFS($DT$12:$DT$31,$A$12:$A$31,A17)</f>
        <v>#REF!</v>
      </c>
      <c r="DV17" s="150" t="e">
        <f>SUM(LEN(#REF!)-LEN(SUBSTITUTE(#REF!,"- Continua","")))/LEN("- Continua")</f>
        <v>#REF!</v>
      </c>
      <c r="DW17" s="150" t="e">
        <f>SUM(LEN(#REF!)-LEN(SUBSTITUTE(#REF!,"- Continua","")))/LEN("- Continua")</f>
        <v>#REF!</v>
      </c>
      <c r="DX17" s="150" t="e">
        <f>SUMIFS($DV$12:$DV$31,$A$12:$A$31,A17)+SUMIFS($DW$12:$DW$31,$A$12:$A$31,A17)</f>
        <v>#REF!</v>
      </c>
      <c r="DY17" s="150" t="e">
        <f>SUM(LEN(#REF!)-LEN(SUBSTITUTE(#REF!,"- Con registro","")))/LEN("- Con registro")</f>
        <v>#REF!</v>
      </c>
      <c r="DZ17" s="150" t="e">
        <f>SUM(LEN(#REF!)-LEN(SUBSTITUTE(#REF!,"- Con registro","")))/LEN("- Con registro")</f>
        <v>#REF!</v>
      </c>
      <c r="EA17" s="150" t="e">
        <f>SUMIFS($DY$12:$DY$31,$A$12:$A$31,A17)+SUMIFS($DZ$12:$DZ$31,$A$12:$A$31,A17)</f>
        <v>#REF!</v>
      </c>
      <c r="EB17" s="153" t="e">
        <f t="shared" si="2"/>
        <v>#REF!</v>
      </c>
      <c r="EC17" s="153" t="e">
        <f t="shared" si="3"/>
        <v>#REF!</v>
      </c>
      <c r="ED17" s="184" t="e">
        <f t="shared" si="4"/>
        <v>#REF!</v>
      </c>
      <c r="EE17" s="194" t="e">
        <f t="shared" si="5"/>
        <v>#REF!</v>
      </c>
      <c r="EF17" s="194"/>
      <c r="EG17" s="194"/>
      <c r="EH17" s="194"/>
      <c r="EI17" s="194"/>
      <c r="EJ17" s="194"/>
      <c r="EK17" s="194"/>
      <c r="EL17" s="194"/>
      <c r="EM17" s="194"/>
      <c r="EN17" s="194"/>
      <c r="EP17" s="172" t="str">
        <f t="shared" si="6"/>
        <v/>
      </c>
      <c r="EQ17" s="173" t="str">
        <f t="shared" si="7"/>
        <v/>
      </c>
      <c r="ER17" s="150" t="str">
        <f t="shared" si="8"/>
        <v/>
      </c>
      <c r="ES17" s="150" t="str">
        <f>IF(ER17="","",CONCATENATE("ID_",G17,": ",I17))</f>
        <v/>
      </c>
      <c r="ET17" s="150" t="str">
        <f>IF(ES17="","",CONCATENATE("Ajuste en ",VLOOKUP(EP17,AQ17:BZ17,(MATCH(EP17,AQ17:BZ17,10)+1))," en el Mapa de riesgos de ",A17))</f>
        <v/>
      </c>
      <c r="EU17" s="150" t="str">
        <f>IF(ET17="","",CONCATENATE("Solicitud de cambio realizada y aprobada por la ",L17," a través del Aplicativo DARUMA"))</f>
        <v/>
      </c>
    </row>
    <row r="18" spans="1:151" ht="399.95" customHeight="1" x14ac:dyDescent="0.2">
      <c r="A18" s="177" t="s">
        <v>190</v>
      </c>
      <c r="B18" s="159" t="s">
        <v>642</v>
      </c>
      <c r="C18" s="159" t="s">
        <v>643</v>
      </c>
      <c r="D18" s="177" t="s">
        <v>729</v>
      </c>
      <c r="E18" s="178" t="s">
        <v>635</v>
      </c>
      <c r="F18" s="159" t="s">
        <v>644</v>
      </c>
      <c r="G18" s="178">
        <v>141</v>
      </c>
      <c r="H18" s="178" t="s">
        <v>826</v>
      </c>
      <c r="I18" s="156" t="s">
        <v>426</v>
      </c>
      <c r="J18" s="177" t="s">
        <v>63</v>
      </c>
      <c r="K18" s="178" t="s">
        <v>344</v>
      </c>
      <c r="L18" s="159" t="s">
        <v>258</v>
      </c>
      <c r="M18" s="165" t="s">
        <v>427</v>
      </c>
      <c r="N18" s="159" t="s">
        <v>428</v>
      </c>
      <c r="O18" s="159" t="s">
        <v>429</v>
      </c>
      <c r="P18" s="159" t="s">
        <v>352</v>
      </c>
      <c r="Q18" s="159" t="s">
        <v>326</v>
      </c>
      <c r="R18" s="159" t="s">
        <v>421</v>
      </c>
      <c r="S18" s="159" t="s">
        <v>743</v>
      </c>
      <c r="T18" s="159" t="s">
        <v>347</v>
      </c>
      <c r="U18" s="179" t="s">
        <v>312</v>
      </c>
      <c r="V18" s="180">
        <v>0.2</v>
      </c>
      <c r="W18" s="179" t="s">
        <v>77</v>
      </c>
      <c r="X18" s="180">
        <v>0.8</v>
      </c>
      <c r="Y18" s="66" t="s">
        <v>271</v>
      </c>
      <c r="Z18" s="159" t="s">
        <v>430</v>
      </c>
      <c r="AA18" s="179" t="s">
        <v>312</v>
      </c>
      <c r="AB18" s="182">
        <v>1.48176E-2</v>
      </c>
      <c r="AC18" s="179" t="s">
        <v>77</v>
      </c>
      <c r="AD18" s="182">
        <v>0.8</v>
      </c>
      <c r="AE18" s="66" t="s">
        <v>271</v>
      </c>
      <c r="AF18" s="159" t="s">
        <v>390</v>
      </c>
      <c r="AG18" s="177" t="s">
        <v>350</v>
      </c>
      <c r="AH18" s="181" t="s">
        <v>983</v>
      </c>
      <c r="AI18" s="181" t="s">
        <v>985</v>
      </c>
      <c r="AJ18" s="181" t="s">
        <v>984</v>
      </c>
      <c r="AK18" s="181" t="s">
        <v>986</v>
      </c>
      <c r="AL18" s="181" t="s">
        <v>918</v>
      </c>
      <c r="AM18" s="181" t="s">
        <v>982</v>
      </c>
      <c r="AN18" s="159" t="s">
        <v>431</v>
      </c>
      <c r="AO18" s="159" t="s">
        <v>730</v>
      </c>
      <c r="AP18" s="159" t="s">
        <v>432</v>
      </c>
      <c r="AQ18" s="160">
        <v>43349</v>
      </c>
      <c r="AR18" s="161" t="s">
        <v>327</v>
      </c>
      <c r="AS18" s="162" t="s">
        <v>404</v>
      </c>
      <c r="AT18" s="163">
        <v>43592</v>
      </c>
      <c r="AU18" s="164" t="s">
        <v>405</v>
      </c>
      <c r="AV18" s="165" t="s">
        <v>433</v>
      </c>
      <c r="AW18" s="163">
        <v>43776</v>
      </c>
      <c r="AX18" s="161" t="s">
        <v>434</v>
      </c>
      <c r="AY18" s="162" t="s">
        <v>435</v>
      </c>
      <c r="AZ18" s="163">
        <v>43902</v>
      </c>
      <c r="BA18" s="164" t="s">
        <v>333</v>
      </c>
      <c r="BB18" s="165" t="s">
        <v>436</v>
      </c>
      <c r="BC18" s="163">
        <v>43923</v>
      </c>
      <c r="BD18" s="161" t="s">
        <v>422</v>
      </c>
      <c r="BE18" s="162" t="s">
        <v>437</v>
      </c>
      <c r="BF18" s="163">
        <v>44112</v>
      </c>
      <c r="BG18" s="164" t="s">
        <v>327</v>
      </c>
      <c r="BH18" s="165" t="s">
        <v>438</v>
      </c>
      <c r="BI18" s="163">
        <v>44168</v>
      </c>
      <c r="BJ18" s="161" t="s">
        <v>335</v>
      </c>
      <c r="BK18" s="162" t="s">
        <v>424</v>
      </c>
      <c r="BL18" s="163">
        <v>44251</v>
      </c>
      <c r="BM18" s="164" t="s">
        <v>357</v>
      </c>
      <c r="BN18" s="165" t="s">
        <v>439</v>
      </c>
      <c r="BO18" s="163">
        <v>44452</v>
      </c>
      <c r="BP18" s="161" t="s">
        <v>370</v>
      </c>
      <c r="BQ18" s="162" t="s">
        <v>440</v>
      </c>
      <c r="BR18" s="163">
        <v>44533</v>
      </c>
      <c r="BS18" s="164" t="s">
        <v>327</v>
      </c>
      <c r="BT18" s="165" t="s">
        <v>441</v>
      </c>
      <c r="BU18" s="163">
        <v>44898</v>
      </c>
      <c r="BV18" s="161" t="s">
        <v>327</v>
      </c>
      <c r="BW18" s="162" t="s">
        <v>645</v>
      </c>
      <c r="BX18" s="163" t="s">
        <v>341</v>
      </c>
      <c r="BY18" s="164" t="s">
        <v>342</v>
      </c>
      <c r="BZ18" s="166" t="s">
        <v>341</v>
      </c>
      <c r="CA18" s="2">
        <f>COUNTBLANK(A18:BZ18)</f>
        <v>2</v>
      </c>
      <c r="CB18" s="51"/>
      <c r="CC18" s="51" t="s">
        <v>1007</v>
      </c>
      <c r="CD18" s="51" t="s">
        <v>756</v>
      </c>
      <c r="CE18" s="51" t="s">
        <v>752</v>
      </c>
      <c r="CF18" s="51" t="s">
        <v>750</v>
      </c>
      <c r="CG18" s="51" t="s">
        <v>750</v>
      </c>
      <c r="CH18" s="51" t="s">
        <v>766</v>
      </c>
      <c r="CI18" s="51" t="s">
        <v>750</v>
      </c>
      <c r="CJ18" s="51" t="s">
        <v>770</v>
      </c>
      <c r="CK18" s="51"/>
      <c r="CL18" s="51" t="s">
        <v>770</v>
      </c>
      <c r="CM18" s="51" t="s">
        <v>777</v>
      </c>
      <c r="CN18" s="51" t="s">
        <v>770</v>
      </c>
      <c r="CO18" s="51" t="s">
        <v>770</v>
      </c>
      <c r="CP18" s="51" t="s">
        <v>770</v>
      </c>
      <c r="CQ18" s="51" t="s">
        <v>770</v>
      </c>
      <c r="CR18" s="51" t="s">
        <v>787</v>
      </c>
      <c r="CS18" s="51" t="s">
        <v>770</v>
      </c>
      <c r="CT18" s="51" t="s">
        <v>770</v>
      </c>
      <c r="CU18" s="51" t="s">
        <v>770</v>
      </c>
      <c r="CV18" s="51" t="s">
        <v>770</v>
      </c>
      <c r="CW18" s="51" t="s">
        <v>770</v>
      </c>
      <c r="CX18" s="51" t="s">
        <v>770</v>
      </c>
      <c r="CZ18" s="154" t="str">
        <f>J18</f>
        <v>Corrupción</v>
      </c>
      <c r="DA18" s="197" t="str">
        <f>I18</f>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v>
      </c>
      <c r="DB18" s="197"/>
      <c r="DC18" s="197"/>
      <c r="DD18" s="197"/>
      <c r="DE18" s="197"/>
      <c r="DF18" s="197"/>
      <c r="DG18" s="197"/>
      <c r="DH18" s="154" t="str">
        <f>Y18</f>
        <v>Alto</v>
      </c>
      <c r="DI18" s="154" t="str">
        <f t="shared" si="0"/>
        <v>Alto</v>
      </c>
      <c r="DK18" s="150" t="e">
        <f>SUM(LEN(#REF!)-LEN(SUBSTITUTE(#REF!,"- Preventivo","")))/LEN("- Preventivo")</f>
        <v>#REF!</v>
      </c>
      <c r="DL18" s="150" t="e">
        <f>SUMIFS($DK$12:$DK$31,$A$12:$A$31,A18)</f>
        <v>#REF!</v>
      </c>
      <c r="DM18" s="150" t="e">
        <f>SUM(LEN(#REF!)-LEN(SUBSTITUTE(#REF!,"- Detectivo","")))/LEN("- Detectivo")</f>
        <v>#REF!</v>
      </c>
      <c r="DN18" s="150" t="e">
        <f>SUMIFS($DM$12:$DM$31,$A$12:$A$31,A18)</f>
        <v>#REF!</v>
      </c>
      <c r="DO18" s="150" t="e">
        <f>SUM(LEN(#REF!)-LEN(SUBSTITUTE(#REF!,"- Correctivo","")))/LEN("- Correctivo")</f>
        <v>#REF!</v>
      </c>
      <c r="DP18" s="150" t="e">
        <f>SUMIFS($DO$12:$DO$31,$A$12:$A$31,A18)</f>
        <v>#REF!</v>
      </c>
      <c r="DQ18" s="150" t="e">
        <f t="shared" si="1"/>
        <v>#REF!</v>
      </c>
      <c r="DR18" s="150" t="e">
        <f>SUMIFS($DQ$12:$DQ$31,$A$12:$A$31,A18)</f>
        <v>#REF!</v>
      </c>
      <c r="DS18" s="150" t="e">
        <f>SUM(LEN(#REF!)-LEN(SUBSTITUTE(#REF!,"- Documentado","")))/LEN("- Documentado")</f>
        <v>#REF!</v>
      </c>
      <c r="DT18" s="150" t="e">
        <f>SUM(LEN(#REF!)-LEN(SUBSTITUTE(#REF!,"- Documentado","")))/LEN("- Documentado")</f>
        <v>#REF!</v>
      </c>
      <c r="DU18" s="150" t="e">
        <f>SUMIFS($DS$12:$DS$31,$A$12:$A$31,A18)+SUMIFS($DT$12:$DT$31,$A$12:$A$31,A18)</f>
        <v>#REF!</v>
      </c>
      <c r="DV18" s="150" t="e">
        <f>SUM(LEN(#REF!)-LEN(SUBSTITUTE(#REF!,"- Continua","")))/LEN("- Continua")</f>
        <v>#REF!</v>
      </c>
      <c r="DW18" s="150" t="e">
        <f>SUM(LEN(#REF!)-LEN(SUBSTITUTE(#REF!,"- Continua","")))/LEN("- Continua")</f>
        <v>#REF!</v>
      </c>
      <c r="DX18" s="150" t="e">
        <f>SUMIFS($DV$12:$DV$31,$A$12:$A$31,A18)+SUMIFS($DW$12:$DW$31,$A$12:$A$31,A18)</f>
        <v>#REF!</v>
      </c>
      <c r="DY18" s="150" t="e">
        <f>SUM(LEN(#REF!)-LEN(SUBSTITUTE(#REF!,"- Con registro","")))/LEN("- Con registro")</f>
        <v>#REF!</v>
      </c>
      <c r="DZ18" s="150" t="e">
        <f>SUM(LEN(#REF!)-LEN(SUBSTITUTE(#REF!,"- Con registro","")))/LEN("- Con registro")</f>
        <v>#REF!</v>
      </c>
      <c r="EA18" s="150" t="e">
        <f>SUMIFS($DY$12:$DY$31,$A$12:$A$31,A18)+SUMIFS($DZ$12:$DZ$31,$A$12:$A$31,A18)</f>
        <v>#REF!</v>
      </c>
      <c r="EB18" s="153" t="e">
        <f t="shared" si="2"/>
        <v>#REF!</v>
      </c>
      <c r="EC18" s="153" t="e">
        <f t="shared" si="3"/>
        <v>#REF!</v>
      </c>
      <c r="ED18" s="184" t="e">
        <f t="shared" si="4"/>
        <v>#REF!</v>
      </c>
      <c r="EE18" s="194" t="e">
        <f t="shared" si="5"/>
        <v>#REF!</v>
      </c>
      <c r="EF18" s="194"/>
      <c r="EG18" s="194"/>
      <c r="EH18" s="194"/>
      <c r="EI18" s="194"/>
      <c r="EJ18" s="194"/>
      <c r="EK18" s="194"/>
      <c r="EL18" s="194"/>
      <c r="EM18" s="194"/>
      <c r="EN18" s="194"/>
      <c r="EP18" s="172" t="str">
        <f t="shared" si="6"/>
        <v/>
      </c>
      <c r="EQ18" s="173" t="str">
        <f t="shared" si="7"/>
        <v/>
      </c>
      <c r="ER18" s="150" t="str">
        <f t="shared" si="8"/>
        <v/>
      </c>
      <c r="ES18" s="150" t="str">
        <f>IF(ER18="","",CONCATENATE("ID_",G18,": ",I18))</f>
        <v/>
      </c>
      <c r="ET18" s="150" t="str">
        <f>IF(ES18="","",CONCATENATE("Ajuste en ",VLOOKUP(EP18,AQ18:BZ18,(MATCH(EP18,AQ18:BZ18,10)+1))," en el Mapa de riesgos de ",A18))</f>
        <v/>
      </c>
      <c r="EU18" s="150" t="str">
        <f>IF(ET18="","",CONCATENATE("Solicitud de cambio realizada y aprobada por la ",L18," a través del Aplicativo DARUMA"))</f>
        <v/>
      </c>
    </row>
    <row r="19" spans="1:151" ht="399.95" customHeight="1" x14ac:dyDescent="0.2">
      <c r="A19" s="177" t="s">
        <v>190</v>
      </c>
      <c r="B19" s="159" t="s">
        <v>642</v>
      </c>
      <c r="C19" s="159" t="s">
        <v>643</v>
      </c>
      <c r="D19" s="177" t="s">
        <v>729</v>
      </c>
      <c r="E19" s="178" t="s">
        <v>635</v>
      </c>
      <c r="F19" s="159" t="s">
        <v>644</v>
      </c>
      <c r="G19" s="178">
        <v>142</v>
      </c>
      <c r="H19" s="178" t="s">
        <v>827</v>
      </c>
      <c r="I19" s="156" t="s">
        <v>442</v>
      </c>
      <c r="J19" s="177" t="s">
        <v>63</v>
      </c>
      <c r="K19" s="178" t="s">
        <v>344</v>
      </c>
      <c r="L19" s="159" t="s">
        <v>258</v>
      </c>
      <c r="M19" s="165" t="s">
        <v>427</v>
      </c>
      <c r="N19" s="159" t="s">
        <v>428</v>
      </c>
      <c r="O19" s="159" t="s">
        <v>443</v>
      </c>
      <c r="P19" s="159" t="s">
        <v>352</v>
      </c>
      <c r="Q19" s="159" t="s">
        <v>326</v>
      </c>
      <c r="R19" s="159" t="s">
        <v>421</v>
      </c>
      <c r="S19" s="159" t="s">
        <v>743</v>
      </c>
      <c r="T19" s="159" t="s">
        <v>347</v>
      </c>
      <c r="U19" s="179" t="s">
        <v>312</v>
      </c>
      <c r="V19" s="180">
        <v>0.2</v>
      </c>
      <c r="W19" s="179" t="s">
        <v>77</v>
      </c>
      <c r="X19" s="180">
        <v>0.8</v>
      </c>
      <c r="Y19" s="66" t="s">
        <v>271</v>
      </c>
      <c r="Z19" s="159" t="s">
        <v>430</v>
      </c>
      <c r="AA19" s="179" t="s">
        <v>312</v>
      </c>
      <c r="AB19" s="182">
        <v>2.1167999999999999E-2</v>
      </c>
      <c r="AC19" s="179" t="s">
        <v>77</v>
      </c>
      <c r="AD19" s="182">
        <v>0.8</v>
      </c>
      <c r="AE19" s="66" t="s">
        <v>271</v>
      </c>
      <c r="AF19" s="159" t="s">
        <v>390</v>
      </c>
      <c r="AG19" s="177" t="s">
        <v>350</v>
      </c>
      <c r="AH19" s="181" t="s">
        <v>983</v>
      </c>
      <c r="AI19" s="181" t="s">
        <v>985</v>
      </c>
      <c r="AJ19" s="181" t="s">
        <v>984</v>
      </c>
      <c r="AK19" s="181" t="s">
        <v>986</v>
      </c>
      <c r="AL19" s="181" t="s">
        <v>918</v>
      </c>
      <c r="AM19" s="181" t="s">
        <v>982</v>
      </c>
      <c r="AN19" s="159" t="s">
        <v>444</v>
      </c>
      <c r="AO19" s="159" t="s">
        <v>731</v>
      </c>
      <c r="AP19" s="159" t="s">
        <v>445</v>
      </c>
      <c r="AQ19" s="160">
        <v>43349</v>
      </c>
      <c r="AR19" s="161" t="s">
        <v>327</v>
      </c>
      <c r="AS19" s="162" t="s">
        <v>404</v>
      </c>
      <c r="AT19" s="163">
        <v>43592</v>
      </c>
      <c r="AU19" s="164" t="s">
        <v>370</v>
      </c>
      <c r="AV19" s="165" t="s">
        <v>446</v>
      </c>
      <c r="AW19" s="163">
        <v>43776</v>
      </c>
      <c r="AX19" s="161" t="s">
        <v>422</v>
      </c>
      <c r="AY19" s="162" t="s">
        <v>447</v>
      </c>
      <c r="AZ19" s="163">
        <v>43902</v>
      </c>
      <c r="BA19" s="164" t="s">
        <v>422</v>
      </c>
      <c r="BB19" s="165" t="s">
        <v>423</v>
      </c>
      <c r="BC19" s="163">
        <v>44112</v>
      </c>
      <c r="BD19" s="161" t="s">
        <v>405</v>
      </c>
      <c r="BE19" s="162" t="s">
        <v>448</v>
      </c>
      <c r="BF19" s="163">
        <v>44168</v>
      </c>
      <c r="BG19" s="164" t="s">
        <v>335</v>
      </c>
      <c r="BH19" s="165" t="s">
        <v>424</v>
      </c>
      <c r="BI19" s="163">
        <v>44251</v>
      </c>
      <c r="BJ19" s="161" t="s">
        <v>333</v>
      </c>
      <c r="BK19" s="162" t="s">
        <v>425</v>
      </c>
      <c r="BL19" s="163">
        <v>44533</v>
      </c>
      <c r="BM19" s="164" t="s">
        <v>327</v>
      </c>
      <c r="BN19" s="165" t="s">
        <v>449</v>
      </c>
      <c r="BO19" s="163">
        <v>44898</v>
      </c>
      <c r="BP19" s="161" t="s">
        <v>327</v>
      </c>
      <c r="BQ19" s="162" t="s">
        <v>645</v>
      </c>
      <c r="BR19" s="163" t="s">
        <v>341</v>
      </c>
      <c r="BS19" s="164" t="s">
        <v>342</v>
      </c>
      <c r="BT19" s="165" t="s">
        <v>341</v>
      </c>
      <c r="BU19" s="163" t="s">
        <v>341</v>
      </c>
      <c r="BV19" s="161" t="s">
        <v>342</v>
      </c>
      <c r="BW19" s="162" t="s">
        <v>341</v>
      </c>
      <c r="BX19" s="163" t="s">
        <v>341</v>
      </c>
      <c r="BY19" s="164" t="s">
        <v>342</v>
      </c>
      <c r="BZ19" s="166" t="s">
        <v>341</v>
      </c>
      <c r="CA19" s="2">
        <f>COUNTBLANK(A19:BZ19)</f>
        <v>6</v>
      </c>
      <c r="CB19" s="51"/>
      <c r="CC19" s="51" t="s">
        <v>1007</v>
      </c>
      <c r="CD19" s="51" t="s">
        <v>756</v>
      </c>
      <c r="CE19" s="51" t="s">
        <v>752</v>
      </c>
      <c r="CF19" s="51" t="s">
        <v>750</v>
      </c>
      <c r="CG19" s="51" t="s">
        <v>750</v>
      </c>
      <c r="CH19" s="51" t="s">
        <v>766</v>
      </c>
      <c r="CI19" s="51" t="s">
        <v>750</v>
      </c>
      <c r="CJ19" s="51" t="s">
        <v>770</v>
      </c>
      <c r="CK19" s="51"/>
      <c r="CL19" s="51" t="s">
        <v>770</v>
      </c>
      <c r="CM19" s="51" t="s">
        <v>777</v>
      </c>
      <c r="CN19" s="51" t="s">
        <v>770</v>
      </c>
      <c r="CO19" s="51" t="s">
        <v>770</v>
      </c>
      <c r="CP19" s="51" t="s">
        <v>770</v>
      </c>
      <c r="CQ19" s="51" t="s">
        <v>770</v>
      </c>
      <c r="CR19" s="51" t="s">
        <v>787</v>
      </c>
      <c r="CS19" s="51" t="s">
        <v>770</v>
      </c>
      <c r="CT19" s="51" t="s">
        <v>770</v>
      </c>
      <c r="CU19" s="51" t="s">
        <v>770</v>
      </c>
      <c r="CV19" s="51" t="s">
        <v>770</v>
      </c>
      <c r="CW19" s="51" t="s">
        <v>770</v>
      </c>
      <c r="CX19" s="51" t="s">
        <v>770</v>
      </c>
      <c r="CZ19" s="154" t="str">
        <f>J19</f>
        <v>Corrupción</v>
      </c>
      <c r="DA19" s="197" t="str">
        <f>I19</f>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v>
      </c>
      <c r="DB19" s="197"/>
      <c r="DC19" s="197"/>
      <c r="DD19" s="197"/>
      <c r="DE19" s="197"/>
      <c r="DF19" s="197"/>
      <c r="DG19" s="197"/>
      <c r="DH19" s="154" t="str">
        <f>Y19</f>
        <v>Alto</v>
      </c>
      <c r="DI19" s="154" t="str">
        <f t="shared" si="0"/>
        <v>Alto</v>
      </c>
      <c r="DK19" s="150" t="e">
        <f>SUM(LEN(#REF!)-LEN(SUBSTITUTE(#REF!,"- Preventivo","")))/LEN("- Preventivo")</f>
        <v>#REF!</v>
      </c>
      <c r="DL19" s="150" t="e">
        <f>SUMIFS($DK$12:$DK$31,$A$12:$A$31,A19)</f>
        <v>#REF!</v>
      </c>
      <c r="DM19" s="150" t="e">
        <f>SUM(LEN(#REF!)-LEN(SUBSTITUTE(#REF!,"- Detectivo","")))/LEN("- Detectivo")</f>
        <v>#REF!</v>
      </c>
      <c r="DN19" s="150" t="e">
        <f>SUMIFS($DM$12:$DM$31,$A$12:$A$31,A19)</f>
        <v>#REF!</v>
      </c>
      <c r="DO19" s="150" t="e">
        <f>SUM(LEN(#REF!)-LEN(SUBSTITUTE(#REF!,"- Correctivo","")))/LEN("- Correctivo")</f>
        <v>#REF!</v>
      </c>
      <c r="DP19" s="150" t="e">
        <f>SUMIFS($DO$12:$DO$31,$A$12:$A$31,A19)</f>
        <v>#REF!</v>
      </c>
      <c r="DQ19" s="150" t="e">
        <f t="shared" si="1"/>
        <v>#REF!</v>
      </c>
      <c r="DR19" s="150" t="e">
        <f>SUMIFS($DQ$12:$DQ$31,$A$12:$A$31,A19)</f>
        <v>#REF!</v>
      </c>
      <c r="DS19" s="150" t="e">
        <f>SUM(LEN(#REF!)-LEN(SUBSTITUTE(#REF!,"- Documentado","")))/LEN("- Documentado")</f>
        <v>#REF!</v>
      </c>
      <c r="DT19" s="150" t="e">
        <f>SUM(LEN(#REF!)-LEN(SUBSTITUTE(#REF!,"- Documentado","")))/LEN("- Documentado")</f>
        <v>#REF!</v>
      </c>
      <c r="DU19" s="150" t="e">
        <f>SUMIFS($DS$12:$DS$31,$A$12:$A$31,A19)+SUMIFS($DT$12:$DT$31,$A$12:$A$31,A19)</f>
        <v>#REF!</v>
      </c>
      <c r="DV19" s="150" t="e">
        <f>SUM(LEN(#REF!)-LEN(SUBSTITUTE(#REF!,"- Continua","")))/LEN("- Continua")</f>
        <v>#REF!</v>
      </c>
      <c r="DW19" s="150" t="e">
        <f>SUM(LEN(#REF!)-LEN(SUBSTITUTE(#REF!,"- Continua","")))/LEN("- Continua")</f>
        <v>#REF!</v>
      </c>
      <c r="DX19" s="150" t="e">
        <f>SUMIFS($DV$12:$DV$31,$A$12:$A$31,A19)+SUMIFS($DW$12:$DW$31,$A$12:$A$31,A19)</f>
        <v>#REF!</v>
      </c>
      <c r="DY19" s="150" t="e">
        <f>SUM(LEN(#REF!)-LEN(SUBSTITUTE(#REF!,"- Con registro","")))/LEN("- Con registro")</f>
        <v>#REF!</v>
      </c>
      <c r="DZ19" s="150" t="e">
        <f>SUM(LEN(#REF!)-LEN(SUBSTITUTE(#REF!,"- Con registro","")))/LEN("- Con registro")</f>
        <v>#REF!</v>
      </c>
      <c r="EA19" s="150" t="e">
        <f>SUMIFS($DY$12:$DY$31,$A$12:$A$31,A19)+SUMIFS($DZ$12:$DZ$31,$A$12:$A$31,A19)</f>
        <v>#REF!</v>
      </c>
      <c r="EB19" s="153" t="e">
        <f t="shared" si="2"/>
        <v>#REF!</v>
      </c>
      <c r="EC19" s="153" t="e">
        <f t="shared" si="3"/>
        <v>#REF!</v>
      </c>
      <c r="ED19" s="184" t="e">
        <f t="shared" si="4"/>
        <v>#REF!</v>
      </c>
      <c r="EE19" s="194" t="e">
        <f t="shared" si="5"/>
        <v>#REF!</v>
      </c>
      <c r="EF19" s="194"/>
      <c r="EG19" s="194"/>
      <c r="EH19" s="194"/>
      <c r="EI19" s="194"/>
      <c r="EJ19" s="194"/>
      <c r="EK19" s="194"/>
      <c r="EL19" s="194"/>
      <c r="EM19" s="194"/>
      <c r="EN19" s="194"/>
      <c r="EP19" s="172" t="str">
        <f t="shared" si="6"/>
        <v/>
      </c>
      <c r="EQ19" s="173" t="str">
        <f t="shared" si="7"/>
        <v/>
      </c>
      <c r="ER19" s="150" t="str">
        <f t="shared" si="8"/>
        <v/>
      </c>
      <c r="ES19" s="150" t="str">
        <f>IF(ER19="","",CONCATENATE("ID_",G19,": ",I19))</f>
        <v/>
      </c>
      <c r="ET19" s="150" t="str">
        <f>IF(ES19="","",CONCATENATE("Ajuste en ",VLOOKUP(EP19,AQ19:BZ19,(MATCH(EP19,AQ19:BZ19,10)+1))," en el Mapa de riesgos de ",A19))</f>
        <v/>
      </c>
      <c r="EU19" s="150" t="str">
        <f>IF(ET19="","",CONCATENATE("Solicitud de cambio realizada y aprobada por la ",L19," a través del Aplicativo DARUMA"))</f>
        <v/>
      </c>
    </row>
    <row r="20" spans="1:151" ht="399.95" customHeight="1" x14ac:dyDescent="0.2">
      <c r="A20" s="177" t="s">
        <v>732</v>
      </c>
      <c r="B20" s="159" t="s">
        <v>646</v>
      </c>
      <c r="C20" s="159" t="s">
        <v>647</v>
      </c>
      <c r="D20" s="177" t="s">
        <v>729</v>
      </c>
      <c r="E20" s="178" t="s">
        <v>635</v>
      </c>
      <c r="F20" s="159" t="s">
        <v>648</v>
      </c>
      <c r="G20" s="178">
        <v>146</v>
      </c>
      <c r="H20" s="178" t="s">
        <v>828</v>
      </c>
      <c r="I20" s="156" t="s">
        <v>649</v>
      </c>
      <c r="J20" s="177" t="s">
        <v>63</v>
      </c>
      <c r="K20" s="178" t="s">
        <v>344</v>
      </c>
      <c r="L20" s="159" t="s">
        <v>258</v>
      </c>
      <c r="M20" s="165" t="s">
        <v>525</v>
      </c>
      <c r="N20" s="159" t="s">
        <v>526</v>
      </c>
      <c r="O20" s="159" t="s">
        <v>527</v>
      </c>
      <c r="P20" s="159" t="s">
        <v>352</v>
      </c>
      <c r="Q20" s="159" t="s">
        <v>326</v>
      </c>
      <c r="R20" s="159" t="s">
        <v>353</v>
      </c>
      <c r="S20" s="159" t="s">
        <v>743</v>
      </c>
      <c r="T20" s="159" t="s">
        <v>347</v>
      </c>
      <c r="U20" s="179" t="s">
        <v>312</v>
      </c>
      <c r="V20" s="180">
        <v>0.2</v>
      </c>
      <c r="W20" s="179" t="s">
        <v>77</v>
      </c>
      <c r="X20" s="180">
        <v>0.8</v>
      </c>
      <c r="Y20" s="66" t="s">
        <v>271</v>
      </c>
      <c r="Z20" s="159" t="s">
        <v>528</v>
      </c>
      <c r="AA20" s="179" t="s">
        <v>312</v>
      </c>
      <c r="AB20" s="182">
        <v>2.4695999999999999E-2</v>
      </c>
      <c r="AC20" s="179" t="s">
        <v>77</v>
      </c>
      <c r="AD20" s="182">
        <v>0.8</v>
      </c>
      <c r="AE20" s="66" t="s">
        <v>271</v>
      </c>
      <c r="AF20" s="159" t="s">
        <v>529</v>
      </c>
      <c r="AG20" s="177" t="s">
        <v>350</v>
      </c>
      <c r="AH20" s="181" t="s">
        <v>1000</v>
      </c>
      <c r="AI20" s="181" t="s">
        <v>923</v>
      </c>
      <c r="AJ20" s="181" t="s">
        <v>924</v>
      </c>
      <c r="AK20" s="181" t="s">
        <v>925</v>
      </c>
      <c r="AL20" s="181" t="s">
        <v>926</v>
      </c>
      <c r="AM20" s="181" t="s">
        <v>919</v>
      </c>
      <c r="AN20" s="159" t="s">
        <v>733</v>
      </c>
      <c r="AO20" s="159" t="s">
        <v>734</v>
      </c>
      <c r="AP20" s="159" t="s">
        <v>735</v>
      </c>
      <c r="AQ20" s="160">
        <v>43592</v>
      </c>
      <c r="AR20" s="161" t="s">
        <v>327</v>
      </c>
      <c r="AS20" s="162" t="s">
        <v>505</v>
      </c>
      <c r="AT20" s="163">
        <v>43768</v>
      </c>
      <c r="AU20" s="164" t="s">
        <v>374</v>
      </c>
      <c r="AV20" s="165" t="s">
        <v>530</v>
      </c>
      <c r="AW20" s="163">
        <v>43902</v>
      </c>
      <c r="AX20" s="161" t="s">
        <v>393</v>
      </c>
      <c r="AY20" s="162" t="s">
        <v>531</v>
      </c>
      <c r="AZ20" s="163">
        <v>44071</v>
      </c>
      <c r="BA20" s="164" t="s">
        <v>338</v>
      </c>
      <c r="BB20" s="165" t="s">
        <v>532</v>
      </c>
      <c r="BC20" s="163">
        <v>44167</v>
      </c>
      <c r="BD20" s="161" t="s">
        <v>403</v>
      </c>
      <c r="BE20" s="162" t="s">
        <v>533</v>
      </c>
      <c r="BF20" s="163">
        <v>44243</v>
      </c>
      <c r="BG20" s="164" t="s">
        <v>370</v>
      </c>
      <c r="BH20" s="165" t="s">
        <v>522</v>
      </c>
      <c r="BI20" s="163">
        <v>44316</v>
      </c>
      <c r="BJ20" s="161" t="s">
        <v>335</v>
      </c>
      <c r="BK20" s="162" t="s">
        <v>524</v>
      </c>
      <c r="BL20" s="163">
        <v>44407</v>
      </c>
      <c r="BM20" s="164" t="s">
        <v>370</v>
      </c>
      <c r="BN20" s="165" t="s">
        <v>523</v>
      </c>
      <c r="BO20" s="163">
        <v>44546</v>
      </c>
      <c r="BP20" s="161" t="s">
        <v>327</v>
      </c>
      <c r="BQ20" s="162" t="s">
        <v>534</v>
      </c>
      <c r="BR20" s="163">
        <v>44802</v>
      </c>
      <c r="BS20" s="164" t="s">
        <v>335</v>
      </c>
      <c r="BT20" s="165" t="s">
        <v>604</v>
      </c>
      <c r="BU20" s="163">
        <v>44909</v>
      </c>
      <c r="BV20" s="161" t="s">
        <v>357</v>
      </c>
      <c r="BW20" s="162" t="s">
        <v>650</v>
      </c>
      <c r="BX20" s="163">
        <v>45077</v>
      </c>
      <c r="BY20" s="164" t="s">
        <v>869</v>
      </c>
      <c r="BZ20" s="166" t="s">
        <v>890</v>
      </c>
      <c r="CA20" s="2">
        <f>COUNTBLANK(A20:BZ20)</f>
        <v>0</v>
      </c>
      <c r="CB20" s="51" t="s">
        <v>808</v>
      </c>
      <c r="CC20" s="51" t="s">
        <v>1007</v>
      </c>
      <c r="CD20" s="51" t="s">
        <v>757</v>
      </c>
      <c r="CE20" s="51" t="s">
        <v>770</v>
      </c>
      <c r="CF20" s="51" t="s">
        <v>750</v>
      </c>
      <c r="CG20" s="51" t="s">
        <v>750</v>
      </c>
      <c r="CH20" s="51" t="s">
        <v>766</v>
      </c>
      <c r="CI20" s="51" t="s">
        <v>750</v>
      </c>
      <c r="CJ20" s="51" t="s">
        <v>770</v>
      </c>
      <c r="CK20" s="51"/>
      <c r="CL20" s="51" t="s">
        <v>770</v>
      </c>
      <c r="CM20" s="51" t="s">
        <v>777</v>
      </c>
      <c r="CN20" s="51" t="s">
        <v>770</v>
      </c>
      <c r="CO20" s="51" t="s">
        <v>770</v>
      </c>
      <c r="CP20" s="51" t="s">
        <v>770</v>
      </c>
      <c r="CQ20" s="51" t="s">
        <v>770</v>
      </c>
      <c r="CR20" s="51" t="s">
        <v>788</v>
      </c>
      <c r="CS20" s="51" t="s">
        <v>770</v>
      </c>
      <c r="CT20" s="51" t="s">
        <v>770</v>
      </c>
      <c r="CU20" s="51" t="s">
        <v>770</v>
      </c>
      <c r="CV20" s="51" t="s">
        <v>770</v>
      </c>
      <c r="CW20" s="51" t="s">
        <v>770</v>
      </c>
      <c r="CX20" s="51" t="s">
        <v>770</v>
      </c>
      <c r="CZ20" s="154" t="str">
        <f>J20</f>
        <v>Corrupción</v>
      </c>
      <c r="DA20" s="197" t="str">
        <f>I20</f>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v>
      </c>
      <c r="DB20" s="197"/>
      <c r="DC20" s="197"/>
      <c r="DD20" s="197"/>
      <c r="DE20" s="197"/>
      <c r="DF20" s="197"/>
      <c r="DG20" s="197"/>
      <c r="DH20" s="154" t="str">
        <f>Y20</f>
        <v>Alto</v>
      </c>
      <c r="DI20" s="154" t="str">
        <f t="shared" ref="DI20:DI26" si="9">AE20</f>
        <v>Alto</v>
      </c>
      <c r="DK20" s="150" t="e">
        <f>SUM(LEN(#REF!)-LEN(SUBSTITUTE(#REF!,"- Preventivo","")))/LEN("- Preventivo")</f>
        <v>#REF!</v>
      </c>
      <c r="DL20" s="150" t="e">
        <f>SUMIFS($DK$12:$DK$31,$A$12:$A$31,A20)</f>
        <v>#REF!</v>
      </c>
      <c r="DM20" s="150" t="e">
        <f>SUM(LEN(#REF!)-LEN(SUBSTITUTE(#REF!,"- Detectivo","")))/LEN("- Detectivo")</f>
        <v>#REF!</v>
      </c>
      <c r="DN20" s="150" t="e">
        <f>SUMIFS($DM$12:$DM$31,$A$12:$A$31,A20)</f>
        <v>#REF!</v>
      </c>
      <c r="DO20" s="150" t="e">
        <f>SUM(LEN(#REF!)-LEN(SUBSTITUTE(#REF!,"- Correctivo","")))/LEN("- Correctivo")</f>
        <v>#REF!</v>
      </c>
      <c r="DP20" s="150" t="e">
        <f>SUMIFS($DO$12:$DO$31,$A$12:$A$31,A20)</f>
        <v>#REF!</v>
      </c>
      <c r="DQ20" s="150" t="e">
        <f t="shared" si="1"/>
        <v>#REF!</v>
      </c>
      <c r="DR20" s="150" t="e">
        <f>SUMIFS($DQ$12:$DQ$31,$A$12:$A$31,A20)</f>
        <v>#REF!</v>
      </c>
      <c r="DS20" s="150" t="e">
        <f>SUM(LEN(#REF!)-LEN(SUBSTITUTE(#REF!,"- Documentado","")))/LEN("- Documentado")</f>
        <v>#REF!</v>
      </c>
      <c r="DT20" s="150" t="e">
        <f>SUM(LEN(#REF!)-LEN(SUBSTITUTE(#REF!,"- Documentado","")))/LEN("- Documentado")</f>
        <v>#REF!</v>
      </c>
      <c r="DU20" s="150" t="e">
        <f>SUMIFS($DS$12:$DS$31,$A$12:$A$31,A20)+SUMIFS($DT$12:$DT$31,$A$12:$A$31,A20)</f>
        <v>#REF!</v>
      </c>
      <c r="DV20" s="150" t="e">
        <f>SUM(LEN(#REF!)-LEN(SUBSTITUTE(#REF!,"- Continua","")))/LEN("- Continua")</f>
        <v>#REF!</v>
      </c>
      <c r="DW20" s="150" t="e">
        <f>SUM(LEN(#REF!)-LEN(SUBSTITUTE(#REF!,"- Continua","")))/LEN("- Continua")</f>
        <v>#REF!</v>
      </c>
      <c r="DX20" s="150" t="e">
        <f>SUMIFS($DV$12:$DV$31,$A$12:$A$31,A20)+SUMIFS($DW$12:$DW$31,$A$12:$A$31,A20)</f>
        <v>#REF!</v>
      </c>
      <c r="DY20" s="150" t="e">
        <f>SUM(LEN(#REF!)-LEN(SUBSTITUTE(#REF!,"- Con registro","")))/LEN("- Con registro")</f>
        <v>#REF!</v>
      </c>
      <c r="DZ20" s="150" t="e">
        <f>SUM(LEN(#REF!)-LEN(SUBSTITUTE(#REF!,"- Con registro","")))/LEN("- Con registro")</f>
        <v>#REF!</v>
      </c>
      <c r="EA20" s="150" t="e">
        <f>SUMIFS($DY$12:$DY$31,$A$12:$A$31,A20)+SUMIFS($DZ$12:$DZ$31,$A$12:$A$31,A20)</f>
        <v>#REF!</v>
      </c>
      <c r="EB20" s="153" t="e">
        <f t="shared" si="2"/>
        <v>#REF!</v>
      </c>
      <c r="EC20" s="153" t="e">
        <f t="shared" si="3"/>
        <v>#REF!</v>
      </c>
      <c r="ED20" s="184" t="e">
        <f t="shared" si="4"/>
        <v>#REF!</v>
      </c>
      <c r="EE20" s="194" t="e">
        <f t="shared" si="5"/>
        <v>#REF!</v>
      </c>
      <c r="EF20" s="194"/>
      <c r="EG20" s="194"/>
      <c r="EH20" s="194"/>
      <c r="EI20" s="194"/>
      <c r="EJ20" s="194"/>
      <c r="EK20" s="194"/>
      <c r="EL20" s="194"/>
      <c r="EM20" s="194"/>
      <c r="EN20" s="194"/>
      <c r="EP20" s="172" t="str">
        <f t="shared" si="6"/>
        <v/>
      </c>
      <c r="EQ20" s="173" t="str">
        <f t="shared" si="7"/>
        <v/>
      </c>
      <c r="ER20" s="150" t="str">
        <f t="shared" si="8"/>
        <v/>
      </c>
      <c r="ES20" s="150" t="str">
        <f>IF(ER20="","",CONCATENATE("ID_",G20,": ",I20))</f>
        <v/>
      </c>
      <c r="ET20" s="150" t="str">
        <f>IF(ES20="","",CONCATENATE("Ajuste en ",VLOOKUP(EP20,AQ20:BZ20,(MATCH(EP20,AQ20:BZ20,10)+1))," en el Mapa de riesgos de ",A20))</f>
        <v/>
      </c>
      <c r="EU20" s="150" t="str">
        <f>IF(ET20="","",CONCATENATE("Solicitud de cambio realizada y aprobada por la ",L20," a través del Aplicativo DARUMA"))</f>
        <v/>
      </c>
    </row>
    <row r="21" spans="1:151" ht="399.95" customHeight="1" x14ac:dyDescent="0.2">
      <c r="A21" s="177" t="s">
        <v>732</v>
      </c>
      <c r="B21" s="159" t="s">
        <v>646</v>
      </c>
      <c r="C21" s="159" t="s">
        <v>647</v>
      </c>
      <c r="D21" s="177" t="s">
        <v>729</v>
      </c>
      <c r="E21" s="178" t="s">
        <v>635</v>
      </c>
      <c r="F21" s="159" t="s">
        <v>651</v>
      </c>
      <c r="G21" s="178">
        <v>147</v>
      </c>
      <c r="H21" s="178" t="s">
        <v>829</v>
      </c>
      <c r="I21" s="156" t="s">
        <v>652</v>
      </c>
      <c r="J21" s="177" t="s">
        <v>63</v>
      </c>
      <c r="K21" s="178" t="s">
        <v>344</v>
      </c>
      <c r="L21" s="159" t="s">
        <v>748</v>
      </c>
      <c r="M21" s="165" t="s">
        <v>653</v>
      </c>
      <c r="N21" s="159" t="s">
        <v>654</v>
      </c>
      <c r="O21" s="159" t="s">
        <v>655</v>
      </c>
      <c r="P21" s="159" t="s">
        <v>352</v>
      </c>
      <c r="Q21" s="159" t="s">
        <v>326</v>
      </c>
      <c r="R21" s="159" t="s">
        <v>353</v>
      </c>
      <c r="S21" s="159" t="s">
        <v>743</v>
      </c>
      <c r="T21" s="159" t="s">
        <v>347</v>
      </c>
      <c r="U21" s="179" t="s">
        <v>312</v>
      </c>
      <c r="V21" s="180">
        <v>0.2</v>
      </c>
      <c r="W21" s="179" t="s">
        <v>77</v>
      </c>
      <c r="X21" s="180">
        <v>0.8</v>
      </c>
      <c r="Y21" s="66" t="s">
        <v>271</v>
      </c>
      <c r="Z21" s="159" t="s">
        <v>536</v>
      </c>
      <c r="AA21" s="179" t="s">
        <v>312</v>
      </c>
      <c r="AB21" s="182">
        <v>8.3999999999999991E-2</v>
      </c>
      <c r="AC21" s="179" t="s">
        <v>77</v>
      </c>
      <c r="AD21" s="182">
        <v>0.8</v>
      </c>
      <c r="AE21" s="66" t="s">
        <v>271</v>
      </c>
      <c r="AF21" s="159" t="s">
        <v>390</v>
      </c>
      <c r="AG21" s="177" t="s">
        <v>350</v>
      </c>
      <c r="AH21" s="181" t="s">
        <v>927</v>
      </c>
      <c r="AI21" s="181" t="s">
        <v>928</v>
      </c>
      <c r="AJ21" s="181" t="s">
        <v>929</v>
      </c>
      <c r="AK21" s="181" t="s">
        <v>930</v>
      </c>
      <c r="AL21" s="181" t="s">
        <v>931</v>
      </c>
      <c r="AM21" s="181" t="s">
        <v>932</v>
      </c>
      <c r="AN21" s="159" t="s">
        <v>736</v>
      </c>
      <c r="AO21" s="159" t="s">
        <v>737</v>
      </c>
      <c r="AP21" s="159" t="s">
        <v>738</v>
      </c>
      <c r="AQ21" s="160">
        <v>43593</v>
      </c>
      <c r="AR21" s="161" t="s">
        <v>327</v>
      </c>
      <c r="AS21" s="162" t="s">
        <v>358</v>
      </c>
      <c r="AT21" s="163">
        <v>43783</v>
      </c>
      <c r="AU21" s="164" t="s">
        <v>327</v>
      </c>
      <c r="AV21" s="165" t="s">
        <v>537</v>
      </c>
      <c r="AW21" s="163">
        <v>43914</v>
      </c>
      <c r="AX21" s="161" t="s">
        <v>393</v>
      </c>
      <c r="AY21" s="162" t="s">
        <v>656</v>
      </c>
      <c r="AZ21" s="163">
        <v>44074</v>
      </c>
      <c r="BA21" s="164" t="s">
        <v>355</v>
      </c>
      <c r="BB21" s="165" t="s">
        <v>535</v>
      </c>
      <c r="BC21" s="163">
        <v>44909</v>
      </c>
      <c r="BD21" s="161" t="s">
        <v>475</v>
      </c>
      <c r="BE21" s="162" t="s">
        <v>657</v>
      </c>
      <c r="BF21" s="163">
        <v>45063</v>
      </c>
      <c r="BG21" s="164" t="s">
        <v>869</v>
      </c>
      <c r="BH21" s="165" t="s">
        <v>884</v>
      </c>
      <c r="BI21" s="163" t="s">
        <v>341</v>
      </c>
      <c r="BJ21" s="161" t="s">
        <v>342</v>
      </c>
      <c r="BK21" s="162" t="s">
        <v>341</v>
      </c>
      <c r="BL21" s="163" t="s">
        <v>341</v>
      </c>
      <c r="BM21" s="164" t="s">
        <v>342</v>
      </c>
      <c r="BN21" s="165" t="s">
        <v>341</v>
      </c>
      <c r="BO21" s="163" t="s">
        <v>341</v>
      </c>
      <c r="BP21" s="161" t="s">
        <v>342</v>
      </c>
      <c r="BQ21" s="162" t="s">
        <v>341</v>
      </c>
      <c r="BR21" s="163" t="s">
        <v>341</v>
      </c>
      <c r="BS21" s="164" t="s">
        <v>342</v>
      </c>
      <c r="BT21" s="165" t="s">
        <v>341</v>
      </c>
      <c r="BU21" s="163" t="s">
        <v>341</v>
      </c>
      <c r="BV21" s="161" t="s">
        <v>342</v>
      </c>
      <c r="BW21" s="162" t="s">
        <v>341</v>
      </c>
      <c r="BX21" s="163" t="s">
        <v>341</v>
      </c>
      <c r="BY21" s="164" t="s">
        <v>342</v>
      </c>
      <c r="BZ21" s="166" t="s">
        <v>341</v>
      </c>
      <c r="CA21" s="2">
        <f>COUNTBLANK(A21:BZ21)</f>
        <v>12</v>
      </c>
      <c r="CB21" s="51" t="s">
        <v>840</v>
      </c>
      <c r="CC21" s="51" t="s">
        <v>809</v>
      </c>
      <c r="CD21" s="51" t="s">
        <v>757</v>
      </c>
      <c r="CE21" s="51" t="s">
        <v>752</v>
      </c>
      <c r="CF21" s="51" t="s">
        <v>750</v>
      </c>
      <c r="CG21" s="51" t="s">
        <v>750</v>
      </c>
      <c r="CH21" s="51" t="s">
        <v>766</v>
      </c>
      <c r="CI21" s="51" t="s">
        <v>750</v>
      </c>
      <c r="CJ21" s="51" t="s">
        <v>770</v>
      </c>
      <c r="CK21" s="51"/>
      <c r="CL21" s="51" t="s">
        <v>770</v>
      </c>
      <c r="CM21" s="51" t="s">
        <v>777</v>
      </c>
      <c r="CN21" s="51" t="s">
        <v>770</v>
      </c>
      <c r="CO21" s="51" t="s">
        <v>770</v>
      </c>
      <c r="CP21" s="51" t="s">
        <v>770</v>
      </c>
      <c r="CQ21" s="51" t="s">
        <v>770</v>
      </c>
      <c r="CR21" s="51" t="s">
        <v>789</v>
      </c>
      <c r="CS21" s="51" t="s">
        <v>770</v>
      </c>
      <c r="CT21" s="51" t="s">
        <v>770</v>
      </c>
      <c r="CU21" s="51" t="s">
        <v>770</v>
      </c>
      <c r="CV21" s="51" t="s">
        <v>770</v>
      </c>
      <c r="CW21" s="51" t="s">
        <v>770</v>
      </c>
      <c r="CX21" s="51" t="s">
        <v>770</v>
      </c>
      <c r="CZ21" s="154" t="str">
        <f>J21</f>
        <v>Corrupción</v>
      </c>
      <c r="DA21" s="197" t="str">
        <f>I21</f>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v>
      </c>
      <c r="DB21" s="197"/>
      <c r="DC21" s="197"/>
      <c r="DD21" s="197"/>
      <c r="DE21" s="197"/>
      <c r="DF21" s="197"/>
      <c r="DG21" s="197"/>
      <c r="DH21" s="154" t="str">
        <f>Y21</f>
        <v>Alto</v>
      </c>
      <c r="DI21" s="154" t="str">
        <f t="shared" si="9"/>
        <v>Alto</v>
      </c>
      <c r="DK21" s="150" t="e">
        <f>SUM(LEN(#REF!)-LEN(SUBSTITUTE(#REF!,"- Preventivo","")))/LEN("- Preventivo")</f>
        <v>#REF!</v>
      </c>
      <c r="DL21" s="150" t="e">
        <f>SUMIFS($DK$12:$DK$31,$A$12:$A$31,A21)</f>
        <v>#REF!</v>
      </c>
      <c r="DM21" s="150" t="e">
        <f>SUM(LEN(#REF!)-LEN(SUBSTITUTE(#REF!,"- Detectivo","")))/LEN("- Detectivo")</f>
        <v>#REF!</v>
      </c>
      <c r="DN21" s="150" t="e">
        <f>SUMIFS($DM$12:$DM$31,$A$12:$A$31,A21)</f>
        <v>#REF!</v>
      </c>
      <c r="DO21" s="150" t="e">
        <f>SUM(LEN(#REF!)-LEN(SUBSTITUTE(#REF!,"- Correctivo","")))/LEN("- Correctivo")</f>
        <v>#REF!</v>
      </c>
      <c r="DP21" s="150" t="e">
        <f>SUMIFS($DO$12:$DO$31,$A$12:$A$31,A21)</f>
        <v>#REF!</v>
      </c>
      <c r="DQ21" s="150" t="e">
        <f t="shared" si="1"/>
        <v>#REF!</v>
      </c>
      <c r="DR21" s="150" t="e">
        <f>SUMIFS($DQ$12:$DQ$31,$A$12:$A$31,A21)</f>
        <v>#REF!</v>
      </c>
      <c r="DS21" s="150" t="e">
        <f>SUM(LEN(#REF!)-LEN(SUBSTITUTE(#REF!,"- Documentado","")))/LEN("- Documentado")</f>
        <v>#REF!</v>
      </c>
      <c r="DT21" s="150" t="e">
        <f>SUM(LEN(#REF!)-LEN(SUBSTITUTE(#REF!,"- Documentado","")))/LEN("- Documentado")</f>
        <v>#REF!</v>
      </c>
      <c r="DU21" s="150" t="e">
        <f>SUMIFS($DS$12:$DS$31,$A$12:$A$31,A21)+SUMIFS($DT$12:$DT$31,$A$12:$A$31,A21)</f>
        <v>#REF!</v>
      </c>
      <c r="DV21" s="150" t="e">
        <f>SUM(LEN(#REF!)-LEN(SUBSTITUTE(#REF!,"- Continua","")))/LEN("- Continua")</f>
        <v>#REF!</v>
      </c>
      <c r="DW21" s="150" t="e">
        <f>SUM(LEN(#REF!)-LEN(SUBSTITUTE(#REF!,"- Continua","")))/LEN("- Continua")</f>
        <v>#REF!</v>
      </c>
      <c r="DX21" s="150" t="e">
        <f>SUMIFS($DV$12:$DV$31,$A$12:$A$31,A21)+SUMIFS($DW$12:$DW$31,$A$12:$A$31,A21)</f>
        <v>#REF!</v>
      </c>
      <c r="DY21" s="150" t="e">
        <f>SUM(LEN(#REF!)-LEN(SUBSTITUTE(#REF!,"- Con registro","")))/LEN("- Con registro")</f>
        <v>#REF!</v>
      </c>
      <c r="DZ21" s="150" t="e">
        <f>SUM(LEN(#REF!)-LEN(SUBSTITUTE(#REF!,"- Con registro","")))/LEN("- Con registro")</f>
        <v>#REF!</v>
      </c>
      <c r="EA21" s="150" t="e">
        <f>SUMIFS($DY$12:$DY$31,$A$12:$A$31,A21)+SUMIFS($DZ$12:$DZ$31,$A$12:$A$31,A21)</f>
        <v>#REF!</v>
      </c>
      <c r="EB21" s="153" t="e">
        <f t="shared" si="2"/>
        <v>#REF!</v>
      </c>
      <c r="EC21" s="153" t="e">
        <f t="shared" si="3"/>
        <v>#REF!</v>
      </c>
      <c r="ED21" s="184" t="e">
        <f t="shared" si="4"/>
        <v>#REF!</v>
      </c>
      <c r="EE21" s="194" t="e">
        <f t="shared" si="5"/>
        <v>#REF!</v>
      </c>
      <c r="EF21" s="194"/>
      <c r="EG21" s="194"/>
      <c r="EH21" s="194"/>
      <c r="EI21" s="194"/>
      <c r="EJ21" s="194"/>
      <c r="EK21" s="194"/>
      <c r="EL21" s="194"/>
      <c r="EM21" s="194"/>
      <c r="EN21" s="194"/>
      <c r="EP21" s="172" t="str">
        <f t="shared" si="6"/>
        <v/>
      </c>
      <c r="EQ21" s="173" t="str">
        <f t="shared" si="7"/>
        <v/>
      </c>
      <c r="ER21" s="150" t="str">
        <f t="shared" si="8"/>
        <v/>
      </c>
      <c r="ES21" s="150" t="str">
        <f>IF(ER21="","",CONCATENATE("ID_",G21,": ",I21))</f>
        <v/>
      </c>
      <c r="ET21" s="150" t="str">
        <f>IF(ES21="","",CONCATENATE("Ajuste en ",VLOOKUP(EP21,AQ21:BZ21,(MATCH(EP21,AQ21:BZ21,10)+1))," en el Mapa de riesgos de ",A21))</f>
        <v/>
      </c>
      <c r="EU21" s="150" t="str">
        <f>IF(ET21="","",CONCATENATE("Solicitud de cambio realizada y aprobada por la ",L21," a través del Aplicativo DARUMA"))</f>
        <v/>
      </c>
    </row>
    <row r="22" spans="1:151" ht="399.95" customHeight="1" x14ac:dyDescent="0.2">
      <c r="A22" s="177" t="s">
        <v>658</v>
      </c>
      <c r="B22" s="159" t="s">
        <v>659</v>
      </c>
      <c r="C22" s="159" t="s">
        <v>660</v>
      </c>
      <c r="D22" s="177" t="s">
        <v>197</v>
      </c>
      <c r="E22" s="178" t="s">
        <v>635</v>
      </c>
      <c r="F22" s="159" t="s">
        <v>661</v>
      </c>
      <c r="G22" s="178">
        <v>154</v>
      </c>
      <c r="H22" s="178" t="s">
        <v>830</v>
      </c>
      <c r="I22" s="156" t="s">
        <v>539</v>
      </c>
      <c r="J22" s="177" t="s">
        <v>63</v>
      </c>
      <c r="K22" s="178" t="s">
        <v>344</v>
      </c>
      <c r="L22" s="159" t="s">
        <v>246</v>
      </c>
      <c r="M22" s="165" t="s">
        <v>540</v>
      </c>
      <c r="N22" s="159" t="s">
        <v>541</v>
      </c>
      <c r="O22" s="159" t="s">
        <v>542</v>
      </c>
      <c r="P22" s="159" t="s">
        <v>538</v>
      </c>
      <c r="Q22" s="159" t="s">
        <v>326</v>
      </c>
      <c r="R22" s="159" t="s">
        <v>346</v>
      </c>
      <c r="S22" s="159" t="s">
        <v>743</v>
      </c>
      <c r="T22" s="159" t="s">
        <v>347</v>
      </c>
      <c r="U22" s="179" t="s">
        <v>312</v>
      </c>
      <c r="V22" s="180">
        <v>0.2</v>
      </c>
      <c r="W22" s="179" t="s">
        <v>77</v>
      </c>
      <c r="X22" s="180">
        <v>0.8</v>
      </c>
      <c r="Y22" s="66" t="s">
        <v>271</v>
      </c>
      <c r="Z22" s="159" t="s">
        <v>543</v>
      </c>
      <c r="AA22" s="179" t="s">
        <v>312</v>
      </c>
      <c r="AB22" s="182">
        <v>3.024E-2</v>
      </c>
      <c r="AC22" s="179" t="s">
        <v>77</v>
      </c>
      <c r="AD22" s="182">
        <v>0.8</v>
      </c>
      <c r="AE22" s="66" t="s">
        <v>271</v>
      </c>
      <c r="AF22" s="159" t="s">
        <v>1010</v>
      </c>
      <c r="AG22" s="177" t="s">
        <v>350</v>
      </c>
      <c r="AH22" s="181" t="s">
        <v>1001</v>
      </c>
      <c r="AI22" s="181" t="s">
        <v>933</v>
      </c>
      <c r="AJ22" s="181" t="s">
        <v>934</v>
      </c>
      <c r="AK22" s="181" t="s">
        <v>935</v>
      </c>
      <c r="AL22" s="183" t="s">
        <v>936</v>
      </c>
      <c r="AM22" s="183" t="s">
        <v>922</v>
      </c>
      <c r="AN22" s="159" t="s">
        <v>662</v>
      </c>
      <c r="AO22" s="159" t="s">
        <v>663</v>
      </c>
      <c r="AP22" s="159" t="s">
        <v>664</v>
      </c>
      <c r="AQ22" s="160">
        <v>43496</v>
      </c>
      <c r="AR22" s="161" t="s">
        <v>327</v>
      </c>
      <c r="AS22" s="162" t="s">
        <v>354</v>
      </c>
      <c r="AT22" s="163">
        <v>43594</v>
      </c>
      <c r="AU22" s="164" t="s">
        <v>401</v>
      </c>
      <c r="AV22" s="165" t="s">
        <v>545</v>
      </c>
      <c r="AW22" s="163">
        <v>43769</v>
      </c>
      <c r="AX22" s="161" t="s">
        <v>355</v>
      </c>
      <c r="AY22" s="162" t="s">
        <v>546</v>
      </c>
      <c r="AZ22" s="163">
        <v>43921</v>
      </c>
      <c r="BA22" s="164" t="s">
        <v>511</v>
      </c>
      <c r="BB22" s="165" t="s">
        <v>665</v>
      </c>
      <c r="BC22" s="163">
        <v>44025</v>
      </c>
      <c r="BD22" s="161" t="s">
        <v>333</v>
      </c>
      <c r="BE22" s="162" t="s">
        <v>547</v>
      </c>
      <c r="BF22" s="163">
        <v>44534</v>
      </c>
      <c r="BG22" s="164" t="s">
        <v>370</v>
      </c>
      <c r="BH22" s="165" t="s">
        <v>548</v>
      </c>
      <c r="BI22" s="163">
        <v>44249</v>
      </c>
      <c r="BJ22" s="161" t="s">
        <v>356</v>
      </c>
      <c r="BK22" s="162" t="s">
        <v>549</v>
      </c>
      <c r="BL22" s="163">
        <v>44302</v>
      </c>
      <c r="BM22" s="164" t="s">
        <v>370</v>
      </c>
      <c r="BN22" s="165" t="s">
        <v>550</v>
      </c>
      <c r="BO22" s="163">
        <v>44543</v>
      </c>
      <c r="BP22" s="161" t="s">
        <v>327</v>
      </c>
      <c r="BQ22" s="162" t="s">
        <v>551</v>
      </c>
      <c r="BR22" s="163">
        <v>44911</v>
      </c>
      <c r="BS22" s="164" t="s">
        <v>356</v>
      </c>
      <c r="BT22" s="165" t="s">
        <v>666</v>
      </c>
      <c r="BU22" s="163">
        <v>45238</v>
      </c>
      <c r="BV22" s="164" t="s">
        <v>1008</v>
      </c>
      <c r="BW22" s="165" t="s">
        <v>1009</v>
      </c>
      <c r="BX22" s="163" t="s">
        <v>341</v>
      </c>
      <c r="BY22" s="164" t="s">
        <v>342</v>
      </c>
      <c r="BZ22" s="166" t="s">
        <v>341</v>
      </c>
      <c r="CA22" s="2">
        <f>COUNTBLANK(A22:BZ22)</f>
        <v>2</v>
      </c>
      <c r="CB22" s="51" t="s">
        <v>806</v>
      </c>
      <c r="CC22" s="51" t="s">
        <v>807</v>
      </c>
      <c r="CD22" s="51" t="s">
        <v>758</v>
      </c>
      <c r="CE22" s="51" t="s">
        <v>770</v>
      </c>
      <c r="CF22" s="51" t="s">
        <v>750</v>
      </c>
      <c r="CG22" s="51" t="s">
        <v>750</v>
      </c>
      <c r="CH22" s="51" t="s">
        <v>766</v>
      </c>
      <c r="CI22" s="51" t="s">
        <v>750</v>
      </c>
      <c r="CJ22" s="51" t="s">
        <v>770</v>
      </c>
      <c r="CK22" s="51"/>
      <c r="CL22" s="51" t="s">
        <v>770</v>
      </c>
      <c r="CM22" s="51" t="s">
        <v>777</v>
      </c>
      <c r="CN22" s="51" t="s">
        <v>770</v>
      </c>
      <c r="CO22" s="51" t="s">
        <v>770</v>
      </c>
      <c r="CP22" s="51" t="s">
        <v>770</v>
      </c>
      <c r="CQ22" s="51" t="s">
        <v>770</v>
      </c>
      <c r="CR22" s="51" t="s">
        <v>790</v>
      </c>
      <c r="CS22" s="51" t="s">
        <v>770</v>
      </c>
      <c r="CT22" s="51"/>
      <c r="CU22" s="51"/>
      <c r="CV22" s="51"/>
      <c r="CW22" s="51"/>
      <c r="CX22" s="51" t="s">
        <v>770</v>
      </c>
      <c r="CZ22" s="154" t="str">
        <f>J22</f>
        <v>Corrupción</v>
      </c>
      <c r="DA22" s="197" t="str">
        <f>I22</f>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v>
      </c>
      <c r="DB22" s="197"/>
      <c r="DC22" s="197"/>
      <c r="DD22" s="197"/>
      <c r="DE22" s="197"/>
      <c r="DF22" s="197"/>
      <c r="DG22" s="197"/>
      <c r="DH22" s="154" t="str">
        <f>Y22</f>
        <v>Alto</v>
      </c>
      <c r="DI22" s="154" t="str">
        <f t="shared" si="9"/>
        <v>Alto</v>
      </c>
      <c r="DK22" s="150" t="e">
        <f>SUM(LEN(#REF!)-LEN(SUBSTITUTE(#REF!,"- Preventivo","")))/LEN("- Preventivo")</f>
        <v>#REF!</v>
      </c>
      <c r="DL22" s="150" t="e">
        <f>SUMIFS($DK$12:$DK$31,$A$12:$A$31,A22)</f>
        <v>#REF!</v>
      </c>
      <c r="DM22" s="150" t="e">
        <f>SUM(LEN(#REF!)-LEN(SUBSTITUTE(#REF!,"- Detectivo","")))/LEN("- Detectivo")</f>
        <v>#REF!</v>
      </c>
      <c r="DN22" s="150" t="e">
        <f>SUMIFS($DM$12:$DM$31,$A$12:$A$31,A22)</f>
        <v>#REF!</v>
      </c>
      <c r="DO22" s="150" t="e">
        <f>SUM(LEN(#REF!)-LEN(SUBSTITUTE(#REF!,"- Correctivo","")))/LEN("- Correctivo")</f>
        <v>#REF!</v>
      </c>
      <c r="DP22" s="150" t="e">
        <f>SUMIFS($DO$12:$DO$31,$A$12:$A$31,A22)</f>
        <v>#REF!</v>
      </c>
      <c r="DQ22" s="150" t="e">
        <f t="shared" si="1"/>
        <v>#REF!</v>
      </c>
      <c r="DR22" s="150" t="e">
        <f>SUMIFS($DQ$12:$DQ$31,$A$12:$A$31,A22)</f>
        <v>#REF!</v>
      </c>
      <c r="DS22" s="150" t="e">
        <f>SUM(LEN(#REF!)-LEN(SUBSTITUTE(#REF!,"- Documentado","")))/LEN("- Documentado")</f>
        <v>#REF!</v>
      </c>
      <c r="DT22" s="150" t="e">
        <f>SUM(LEN(#REF!)-LEN(SUBSTITUTE(#REF!,"- Documentado","")))/LEN("- Documentado")</f>
        <v>#REF!</v>
      </c>
      <c r="DU22" s="150" t="e">
        <f>SUMIFS($DS$12:$DS$31,$A$12:$A$31,A22)+SUMIFS($DT$12:$DT$31,$A$12:$A$31,A22)</f>
        <v>#REF!</v>
      </c>
      <c r="DV22" s="150" t="e">
        <f>SUM(LEN(#REF!)-LEN(SUBSTITUTE(#REF!,"- Continua","")))/LEN("- Continua")</f>
        <v>#REF!</v>
      </c>
      <c r="DW22" s="150" t="e">
        <f>SUM(LEN(#REF!)-LEN(SUBSTITUTE(#REF!,"- Continua","")))/LEN("- Continua")</f>
        <v>#REF!</v>
      </c>
      <c r="DX22" s="150" t="e">
        <f>SUMIFS($DV$12:$DV$31,$A$12:$A$31,A22)+SUMIFS($DW$12:$DW$31,$A$12:$A$31,A22)</f>
        <v>#REF!</v>
      </c>
      <c r="DY22" s="150" t="e">
        <f>SUM(LEN(#REF!)-LEN(SUBSTITUTE(#REF!,"- Con registro","")))/LEN("- Con registro")</f>
        <v>#REF!</v>
      </c>
      <c r="DZ22" s="150" t="e">
        <f>SUM(LEN(#REF!)-LEN(SUBSTITUTE(#REF!,"- Con registro","")))/LEN("- Con registro")</f>
        <v>#REF!</v>
      </c>
      <c r="EA22" s="150" t="e">
        <f>SUMIFS($DY$12:$DY$31,$A$12:$A$31,A22)+SUMIFS($DZ$12:$DZ$31,$A$12:$A$31,A22)</f>
        <v>#REF!</v>
      </c>
      <c r="EB22" s="153" t="e">
        <f t="shared" si="2"/>
        <v>#REF!</v>
      </c>
      <c r="EC22" s="153" t="e">
        <f t="shared" si="3"/>
        <v>#REF!</v>
      </c>
      <c r="ED22" s="184" t="e">
        <f t="shared" si="4"/>
        <v>#REF!</v>
      </c>
      <c r="EE22" s="194" t="e">
        <f t="shared" si="5"/>
        <v>#REF!</v>
      </c>
      <c r="EF22" s="194"/>
      <c r="EG22" s="194"/>
      <c r="EH22" s="194"/>
      <c r="EI22" s="194"/>
      <c r="EJ22" s="194"/>
      <c r="EK22" s="194"/>
      <c r="EL22" s="194"/>
      <c r="EM22" s="194"/>
      <c r="EN22" s="194"/>
      <c r="EP22" s="172">
        <f t="shared" si="6"/>
        <v>45238</v>
      </c>
      <c r="EQ22" s="173">
        <f t="shared" si="7"/>
        <v>45267</v>
      </c>
      <c r="ER22" s="150" t="str">
        <f t="shared" si="8"/>
        <v>Riesgos</v>
      </c>
      <c r="ES22" s="150" t="str">
        <f>IF(ER22="","",CONCATENATE("ID_",G22,": ",I22))</f>
        <v>ID_154: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v>
      </c>
      <c r="ET22" s="150" t="str">
        <f>IF(ES22="","",CONCATENATE("Ajuste en ",VLOOKUP(EP22,AQ22:BZ22,(MATCH(EP22,AQ22:BZ22,10)+1))," en el Mapa de riesgos de ",A22))</f>
        <v>Ajuste en Establecimiento de controles
Valoración del riesgo en el Mapa de riesgos de Gestión del Talento Humano</v>
      </c>
      <c r="EU22" s="150" t="str">
        <f>IF(ET22="","",CONCATENATE("Solicitud de cambio realizada y aprobada por la ",L22," a través del Aplicativo DARUMA"))</f>
        <v>Solicitud de cambio realizada y aprobada por la Dirección de Talento Humano a través del Aplicativo DARUMA</v>
      </c>
    </row>
    <row r="23" spans="1:151" ht="399.95" customHeight="1" x14ac:dyDescent="0.2">
      <c r="A23" s="177" t="s">
        <v>658</v>
      </c>
      <c r="B23" s="159" t="s">
        <v>659</v>
      </c>
      <c r="C23" s="159" t="s">
        <v>660</v>
      </c>
      <c r="D23" s="177" t="s">
        <v>197</v>
      </c>
      <c r="E23" s="178" t="s">
        <v>635</v>
      </c>
      <c r="F23" s="159" t="s">
        <v>667</v>
      </c>
      <c r="G23" s="178">
        <v>155</v>
      </c>
      <c r="H23" s="178" t="s">
        <v>831</v>
      </c>
      <c r="I23" s="156" t="s">
        <v>552</v>
      </c>
      <c r="J23" s="177" t="s">
        <v>63</v>
      </c>
      <c r="K23" s="178" t="s">
        <v>344</v>
      </c>
      <c r="L23" s="159" t="s">
        <v>246</v>
      </c>
      <c r="M23" s="165" t="s">
        <v>668</v>
      </c>
      <c r="N23" s="159" t="s">
        <v>541</v>
      </c>
      <c r="O23" s="159" t="s">
        <v>553</v>
      </c>
      <c r="P23" s="159" t="s">
        <v>538</v>
      </c>
      <c r="Q23" s="159" t="s">
        <v>326</v>
      </c>
      <c r="R23" s="159" t="s">
        <v>346</v>
      </c>
      <c r="S23" s="159" t="s">
        <v>743</v>
      </c>
      <c r="T23" s="159" t="s">
        <v>347</v>
      </c>
      <c r="U23" s="179" t="s">
        <v>312</v>
      </c>
      <c r="V23" s="180">
        <v>0.2</v>
      </c>
      <c r="W23" s="179" t="s">
        <v>77</v>
      </c>
      <c r="X23" s="180">
        <v>0.8</v>
      </c>
      <c r="Y23" s="66" t="s">
        <v>271</v>
      </c>
      <c r="Z23" s="159" t="s">
        <v>543</v>
      </c>
      <c r="AA23" s="179" t="s">
        <v>312</v>
      </c>
      <c r="AB23" s="182">
        <v>1.8143999999999997E-2</v>
      </c>
      <c r="AC23" s="179" t="s">
        <v>77</v>
      </c>
      <c r="AD23" s="182">
        <v>0.8</v>
      </c>
      <c r="AE23" s="66" t="s">
        <v>271</v>
      </c>
      <c r="AF23" s="159" t="s">
        <v>544</v>
      </c>
      <c r="AG23" s="177" t="s">
        <v>350</v>
      </c>
      <c r="AH23" s="181" t="s">
        <v>937</v>
      </c>
      <c r="AI23" s="181" t="s">
        <v>938</v>
      </c>
      <c r="AJ23" s="181" t="s">
        <v>939</v>
      </c>
      <c r="AK23" s="181" t="s">
        <v>940</v>
      </c>
      <c r="AL23" s="183" t="s">
        <v>926</v>
      </c>
      <c r="AM23" s="181" t="s">
        <v>921</v>
      </c>
      <c r="AN23" s="159" t="s">
        <v>669</v>
      </c>
      <c r="AO23" s="159" t="s">
        <v>670</v>
      </c>
      <c r="AP23" s="159" t="s">
        <v>671</v>
      </c>
      <c r="AQ23" s="160">
        <v>43496</v>
      </c>
      <c r="AR23" s="161" t="s">
        <v>327</v>
      </c>
      <c r="AS23" s="162" t="s">
        <v>354</v>
      </c>
      <c r="AT23" s="163">
        <v>43593</v>
      </c>
      <c r="AU23" s="164" t="s">
        <v>401</v>
      </c>
      <c r="AV23" s="165" t="s">
        <v>554</v>
      </c>
      <c r="AW23" s="163">
        <v>43769</v>
      </c>
      <c r="AX23" s="161" t="s">
        <v>356</v>
      </c>
      <c r="AY23" s="162" t="s">
        <v>555</v>
      </c>
      <c r="AZ23" s="163">
        <v>43921</v>
      </c>
      <c r="BA23" s="164" t="s">
        <v>511</v>
      </c>
      <c r="BB23" s="165" t="s">
        <v>556</v>
      </c>
      <c r="BC23" s="163">
        <v>44025</v>
      </c>
      <c r="BD23" s="161" t="s">
        <v>333</v>
      </c>
      <c r="BE23" s="162" t="s">
        <v>557</v>
      </c>
      <c r="BF23" s="163">
        <v>44169</v>
      </c>
      <c r="BG23" s="164" t="s">
        <v>356</v>
      </c>
      <c r="BH23" s="165" t="s">
        <v>672</v>
      </c>
      <c r="BI23" s="163">
        <v>44249</v>
      </c>
      <c r="BJ23" s="161" t="s">
        <v>356</v>
      </c>
      <c r="BK23" s="162" t="s">
        <v>558</v>
      </c>
      <c r="BL23" s="163">
        <v>44302</v>
      </c>
      <c r="BM23" s="164" t="s">
        <v>370</v>
      </c>
      <c r="BN23" s="165" t="s">
        <v>559</v>
      </c>
      <c r="BO23" s="163">
        <v>44543</v>
      </c>
      <c r="BP23" s="161" t="s">
        <v>327</v>
      </c>
      <c r="BQ23" s="162" t="s">
        <v>560</v>
      </c>
      <c r="BR23" s="163">
        <v>44909</v>
      </c>
      <c r="BS23" s="164" t="s">
        <v>356</v>
      </c>
      <c r="BT23" s="165" t="s">
        <v>673</v>
      </c>
      <c r="BU23" s="163">
        <v>44911</v>
      </c>
      <c r="BV23" s="161" t="s">
        <v>356</v>
      </c>
      <c r="BW23" s="162" t="s">
        <v>674</v>
      </c>
      <c r="BX23" s="163" t="s">
        <v>341</v>
      </c>
      <c r="BY23" s="164" t="s">
        <v>342</v>
      </c>
      <c r="BZ23" s="166" t="s">
        <v>341</v>
      </c>
      <c r="CA23" s="2">
        <f>COUNTBLANK(A23:BZ23)</f>
        <v>2</v>
      </c>
      <c r="CB23" s="51" t="s">
        <v>806</v>
      </c>
      <c r="CC23" s="51" t="s">
        <v>807</v>
      </c>
      <c r="CD23" s="51" t="s">
        <v>758</v>
      </c>
      <c r="CE23" s="51" t="s">
        <v>770</v>
      </c>
      <c r="CF23" s="51" t="s">
        <v>750</v>
      </c>
      <c r="CG23" s="51" t="s">
        <v>750</v>
      </c>
      <c r="CH23" s="51" t="s">
        <v>766</v>
      </c>
      <c r="CI23" s="51" t="s">
        <v>750</v>
      </c>
      <c r="CJ23" s="51" t="s">
        <v>770</v>
      </c>
      <c r="CK23" s="51"/>
      <c r="CL23" s="51" t="s">
        <v>770</v>
      </c>
      <c r="CM23" s="51" t="s">
        <v>777</v>
      </c>
      <c r="CN23" s="51" t="s">
        <v>770</v>
      </c>
      <c r="CO23" s="51" t="s">
        <v>770</v>
      </c>
      <c r="CP23" s="51" t="s">
        <v>770</v>
      </c>
      <c r="CQ23" s="51" t="s">
        <v>770</v>
      </c>
      <c r="CR23" s="51" t="s">
        <v>791</v>
      </c>
      <c r="CS23" s="51" t="s">
        <v>770</v>
      </c>
      <c r="CT23" s="51"/>
      <c r="CU23" s="51"/>
      <c r="CV23" s="51"/>
      <c r="CW23" s="51"/>
      <c r="CX23" s="51" t="s">
        <v>770</v>
      </c>
      <c r="CZ23" s="154" t="str">
        <f>J23</f>
        <v>Corrupción</v>
      </c>
      <c r="DA23" s="197" t="str">
        <f>I23</f>
        <v xml:space="preserve">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v>
      </c>
      <c r="DB23" s="197"/>
      <c r="DC23" s="197"/>
      <c r="DD23" s="197"/>
      <c r="DE23" s="197"/>
      <c r="DF23" s="197"/>
      <c r="DG23" s="197"/>
      <c r="DH23" s="154" t="str">
        <f>Y23</f>
        <v>Alto</v>
      </c>
      <c r="DI23" s="154" t="str">
        <f t="shared" si="9"/>
        <v>Alto</v>
      </c>
      <c r="DK23" s="150" t="e">
        <f>SUM(LEN(#REF!)-LEN(SUBSTITUTE(#REF!,"- Preventivo","")))/LEN("- Preventivo")</f>
        <v>#REF!</v>
      </c>
      <c r="DL23" s="150" t="e">
        <f>SUMIFS($DK$12:$DK$31,$A$12:$A$31,A23)</f>
        <v>#REF!</v>
      </c>
      <c r="DM23" s="150" t="e">
        <f>SUM(LEN(#REF!)-LEN(SUBSTITUTE(#REF!,"- Detectivo","")))/LEN("- Detectivo")</f>
        <v>#REF!</v>
      </c>
      <c r="DN23" s="150" t="e">
        <f>SUMIFS($DM$12:$DM$31,$A$12:$A$31,A23)</f>
        <v>#REF!</v>
      </c>
      <c r="DO23" s="150" t="e">
        <f>SUM(LEN(#REF!)-LEN(SUBSTITUTE(#REF!,"- Correctivo","")))/LEN("- Correctivo")</f>
        <v>#REF!</v>
      </c>
      <c r="DP23" s="150" t="e">
        <f>SUMIFS($DO$12:$DO$31,$A$12:$A$31,A23)</f>
        <v>#REF!</v>
      </c>
      <c r="DQ23" s="150" t="e">
        <f t="shared" si="1"/>
        <v>#REF!</v>
      </c>
      <c r="DR23" s="150" t="e">
        <f>SUMIFS($DQ$12:$DQ$31,$A$12:$A$31,A23)</f>
        <v>#REF!</v>
      </c>
      <c r="DS23" s="150" t="e">
        <f>SUM(LEN(#REF!)-LEN(SUBSTITUTE(#REF!,"- Documentado","")))/LEN("- Documentado")</f>
        <v>#REF!</v>
      </c>
      <c r="DT23" s="150" t="e">
        <f>SUM(LEN(#REF!)-LEN(SUBSTITUTE(#REF!,"- Documentado","")))/LEN("- Documentado")</f>
        <v>#REF!</v>
      </c>
      <c r="DU23" s="150" t="e">
        <f>SUMIFS($DS$12:$DS$31,$A$12:$A$31,A23)+SUMIFS($DT$12:$DT$31,$A$12:$A$31,A23)</f>
        <v>#REF!</v>
      </c>
      <c r="DV23" s="150" t="e">
        <f>SUM(LEN(#REF!)-LEN(SUBSTITUTE(#REF!,"- Continua","")))/LEN("- Continua")</f>
        <v>#REF!</v>
      </c>
      <c r="DW23" s="150" t="e">
        <f>SUM(LEN(#REF!)-LEN(SUBSTITUTE(#REF!,"- Continua","")))/LEN("- Continua")</f>
        <v>#REF!</v>
      </c>
      <c r="DX23" s="150" t="e">
        <f>SUMIFS($DV$12:$DV$31,$A$12:$A$31,A23)+SUMIFS($DW$12:$DW$31,$A$12:$A$31,A23)</f>
        <v>#REF!</v>
      </c>
      <c r="DY23" s="150" t="e">
        <f>SUM(LEN(#REF!)-LEN(SUBSTITUTE(#REF!,"- Con registro","")))/LEN("- Con registro")</f>
        <v>#REF!</v>
      </c>
      <c r="DZ23" s="150" t="e">
        <f>SUM(LEN(#REF!)-LEN(SUBSTITUTE(#REF!,"- Con registro","")))/LEN("- Con registro")</f>
        <v>#REF!</v>
      </c>
      <c r="EA23" s="150" t="e">
        <f>SUMIFS($DY$12:$DY$31,$A$12:$A$31,A23)+SUMIFS($DZ$12:$DZ$31,$A$12:$A$31,A23)</f>
        <v>#REF!</v>
      </c>
      <c r="EB23" s="153" t="e">
        <f t="shared" si="2"/>
        <v>#REF!</v>
      </c>
      <c r="EC23" s="153" t="e">
        <f t="shared" si="3"/>
        <v>#REF!</v>
      </c>
      <c r="ED23" s="184" t="e">
        <f t="shared" si="4"/>
        <v>#REF!</v>
      </c>
      <c r="EE23" s="194" t="e">
        <f t="shared" si="5"/>
        <v>#REF!</v>
      </c>
      <c r="EF23" s="194"/>
      <c r="EG23" s="194"/>
      <c r="EH23" s="194"/>
      <c r="EI23" s="194"/>
      <c r="EJ23" s="194"/>
      <c r="EK23" s="194"/>
      <c r="EL23" s="194"/>
      <c r="EM23" s="194"/>
      <c r="EN23" s="194"/>
      <c r="EP23" s="172" t="str">
        <f t="shared" si="6"/>
        <v/>
      </c>
      <c r="EQ23" s="173" t="str">
        <f t="shared" si="7"/>
        <v/>
      </c>
      <c r="ER23" s="150" t="str">
        <f t="shared" si="8"/>
        <v/>
      </c>
      <c r="ES23" s="150" t="str">
        <f>IF(ER23="","",CONCATENATE("ID_",G23,": ",I23))</f>
        <v/>
      </c>
      <c r="ET23" s="150" t="str">
        <f>IF(ES23="","",CONCATENATE("Ajuste en ",VLOOKUP(EP23,AQ23:BZ23,(MATCH(EP23,AQ23:BZ23,10)+1))," en el Mapa de riesgos de ",A23))</f>
        <v/>
      </c>
      <c r="EU23" s="150" t="str">
        <f>IF(ET23="","",CONCATENATE("Solicitud de cambio realizada y aprobada por la ",L23," a través del Aplicativo DARUMA"))</f>
        <v/>
      </c>
    </row>
    <row r="24" spans="1:151" ht="399.95" customHeight="1" x14ac:dyDescent="0.2">
      <c r="A24" s="177" t="s">
        <v>658</v>
      </c>
      <c r="B24" s="159" t="s">
        <v>659</v>
      </c>
      <c r="C24" s="159" t="s">
        <v>660</v>
      </c>
      <c r="D24" s="177" t="s">
        <v>197</v>
      </c>
      <c r="E24" s="178" t="s">
        <v>635</v>
      </c>
      <c r="F24" s="159" t="s">
        <v>675</v>
      </c>
      <c r="G24" s="178">
        <v>156</v>
      </c>
      <c r="H24" s="178" t="s">
        <v>832</v>
      </c>
      <c r="I24" s="156" t="s">
        <v>519</v>
      </c>
      <c r="J24" s="177" t="s">
        <v>63</v>
      </c>
      <c r="K24" s="178" t="s">
        <v>344</v>
      </c>
      <c r="L24" s="159" t="s">
        <v>246</v>
      </c>
      <c r="M24" s="165" t="s">
        <v>676</v>
      </c>
      <c r="N24" s="159" t="s">
        <v>345</v>
      </c>
      <c r="O24" s="159" t="s">
        <v>677</v>
      </c>
      <c r="P24" s="159" t="s">
        <v>352</v>
      </c>
      <c r="Q24" s="159" t="s">
        <v>326</v>
      </c>
      <c r="R24" s="159" t="s">
        <v>346</v>
      </c>
      <c r="S24" s="159" t="s">
        <v>743</v>
      </c>
      <c r="T24" s="159" t="s">
        <v>347</v>
      </c>
      <c r="U24" s="179" t="s">
        <v>312</v>
      </c>
      <c r="V24" s="180">
        <v>0.2</v>
      </c>
      <c r="W24" s="179" t="s">
        <v>77</v>
      </c>
      <c r="X24" s="180">
        <v>0.8</v>
      </c>
      <c r="Y24" s="66" t="s">
        <v>271</v>
      </c>
      <c r="Z24" s="159" t="s">
        <v>389</v>
      </c>
      <c r="AA24" s="179" t="s">
        <v>312</v>
      </c>
      <c r="AB24" s="182">
        <v>5.8799999999999991E-2</v>
      </c>
      <c r="AC24" s="179" t="s">
        <v>77</v>
      </c>
      <c r="AD24" s="182">
        <v>0.8</v>
      </c>
      <c r="AE24" s="66" t="s">
        <v>271</v>
      </c>
      <c r="AF24" s="159" t="s">
        <v>520</v>
      </c>
      <c r="AG24" s="177" t="s">
        <v>350</v>
      </c>
      <c r="AH24" s="181" t="s">
        <v>941</v>
      </c>
      <c r="AI24" s="181" t="s">
        <v>942</v>
      </c>
      <c r="AJ24" s="181" t="s">
        <v>943</v>
      </c>
      <c r="AK24" s="181" t="s">
        <v>944</v>
      </c>
      <c r="AL24" s="181" t="s">
        <v>926</v>
      </c>
      <c r="AM24" s="181" t="s">
        <v>945</v>
      </c>
      <c r="AN24" s="159" t="s">
        <v>678</v>
      </c>
      <c r="AO24" s="159" t="s">
        <v>679</v>
      </c>
      <c r="AP24" s="159" t="s">
        <v>680</v>
      </c>
      <c r="AQ24" s="160">
        <v>44547</v>
      </c>
      <c r="AR24" s="161" t="s">
        <v>327</v>
      </c>
      <c r="AS24" s="162" t="s">
        <v>505</v>
      </c>
      <c r="AT24" s="163">
        <v>44600</v>
      </c>
      <c r="AU24" s="164" t="s">
        <v>370</v>
      </c>
      <c r="AV24" s="165" t="s">
        <v>521</v>
      </c>
      <c r="AW24" s="163">
        <v>44911</v>
      </c>
      <c r="AX24" s="161" t="s">
        <v>402</v>
      </c>
      <c r="AY24" s="162" t="s">
        <v>681</v>
      </c>
      <c r="AZ24" s="163">
        <v>45035</v>
      </c>
      <c r="BA24" s="164" t="s">
        <v>872</v>
      </c>
      <c r="BB24" s="165" t="s">
        <v>871</v>
      </c>
      <c r="BC24" s="163" t="s">
        <v>341</v>
      </c>
      <c r="BD24" s="161" t="s">
        <v>342</v>
      </c>
      <c r="BE24" s="162" t="s">
        <v>341</v>
      </c>
      <c r="BF24" s="163" t="s">
        <v>341</v>
      </c>
      <c r="BG24" s="164" t="s">
        <v>342</v>
      </c>
      <c r="BH24" s="165" t="s">
        <v>341</v>
      </c>
      <c r="BI24" s="163" t="s">
        <v>341</v>
      </c>
      <c r="BJ24" s="161" t="s">
        <v>342</v>
      </c>
      <c r="BK24" s="162" t="s">
        <v>341</v>
      </c>
      <c r="BL24" s="163" t="s">
        <v>341</v>
      </c>
      <c r="BM24" s="164" t="s">
        <v>342</v>
      </c>
      <c r="BN24" s="165" t="s">
        <v>341</v>
      </c>
      <c r="BO24" s="163" t="s">
        <v>341</v>
      </c>
      <c r="BP24" s="161" t="s">
        <v>342</v>
      </c>
      <c r="BQ24" s="162" t="s">
        <v>341</v>
      </c>
      <c r="BR24" s="163" t="s">
        <v>341</v>
      </c>
      <c r="BS24" s="164" t="s">
        <v>342</v>
      </c>
      <c r="BT24" s="165" t="s">
        <v>341</v>
      </c>
      <c r="BU24" s="163" t="s">
        <v>341</v>
      </c>
      <c r="BV24" s="161" t="s">
        <v>342</v>
      </c>
      <c r="BW24" s="162" t="s">
        <v>341</v>
      </c>
      <c r="BX24" s="163" t="s">
        <v>341</v>
      </c>
      <c r="BY24" s="164" t="s">
        <v>342</v>
      </c>
      <c r="BZ24" s="166" t="s">
        <v>341</v>
      </c>
      <c r="CA24" s="2">
        <f>COUNTBLANK(A24:BZ24)</f>
        <v>16</v>
      </c>
      <c r="CB24" s="51" t="s">
        <v>806</v>
      </c>
      <c r="CC24" s="51" t="s">
        <v>807</v>
      </c>
      <c r="CD24" s="51" t="s">
        <v>758</v>
      </c>
      <c r="CE24" s="51" t="s">
        <v>770</v>
      </c>
      <c r="CF24" s="51" t="s">
        <v>750</v>
      </c>
      <c r="CG24" s="51" t="s">
        <v>750</v>
      </c>
      <c r="CH24" s="51" t="s">
        <v>766</v>
      </c>
      <c r="CI24" s="51" t="s">
        <v>750</v>
      </c>
      <c r="CJ24" s="51" t="s">
        <v>770</v>
      </c>
      <c r="CK24" s="51"/>
      <c r="CL24" s="51" t="s">
        <v>770</v>
      </c>
      <c r="CM24" s="51" t="s">
        <v>777</v>
      </c>
      <c r="CN24" s="51" t="s">
        <v>770</v>
      </c>
      <c r="CO24" s="51" t="s">
        <v>770</v>
      </c>
      <c r="CP24" s="51" t="s">
        <v>770</v>
      </c>
      <c r="CQ24" s="51" t="s">
        <v>770</v>
      </c>
      <c r="CR24" s="51" t="s">
        <v>792</v>
      </c>
      <c r="CS24" s="51" t="s">
        <v>770</v>
      </c>
      <c r="CT24" s="51"/>
      <c r="CU24" s="51"/>
      <c r="CV24" s="51"/>
      <c r="CW24" s="51"/>
      <c r="CX24" s="51" t="s">
        <v>770</v>
      </c>
      <c r="CZ24" s="154" t="str">
        <f>J24</f>
        <v>Corrupción</v>
      </c>
      <c r="DA24" s="197" t="str">
        <f>I24</f>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v>
      </c>
      <c r="DB24" s="197"/>
      <c r="DC24" s="197"/>
      <c r="DD24" s="197"/>
      <c r="DE24" s="197"/>
      <c r="DF24" s="197"/>
      <c r="DG24" s="197"/>
      <c r="DH24" s="154" t="str">
        <f>Y24</f>
        <v>Alto</v>
      </c>
      <c r="DI24" s="154" t="str">
        <f t="shared" si="9"/>
        <v>Alto</v>
      </c>
      <c r="DK24" s="150" t="e">
        <f>SUM(LEN(#REF!)-LEN(SUBSTITUTE(#REF!,"- Preventivo","")))/LEN("- Preventivo")</f>
        <v>#REF!</v>
      </c>
      <c r="DL24" s="150" t="e">
        <f>SUMIFS($DK$12:$DK$31,$A$12:$A$31,A24)</f>
        <v>#REF!</v>
      </c>
      <c r="DM24" s="150" t="e">
        <f>SUM(LEN(#REF!)-LEN(SUBSTITUTE(#REF!,"- Detectivo","")))/LEN("- Detectivo")</f>
        <v>#REF!</v>
      </c>
      <c r="DN24" s="150" t="e">
        <f>SUMIFS($DM$12:$DM$31,$A$12:$A$31,A24)</f>
        <v>#REF!</v>
      </c>
      <c r="DO24" s="150" t="e">
        <f>SUM(LEN(#REF!)-LEN(SUBSTITUTE(#REF!,"- Correctivo","")))/LEN("- Correctivo")</f>
        <v>#REF!</v>
      </c>
      <c r="DP24" s="150" t="e">
        <f>SUMIFS($DO$12:$DO$31,$A$12:$A$31,A24)</f>
        <v>#REF!</v>
      </c>
      <c r="DQ24" s="150" t="e">
        <f t="shared" si="1"/>
        <v>#REF!</v>
      </c>
      <c r="DR24" s="150" t="e">
        <f>SUMIFS($DQ$12:$DQ$31,$A$12:$A$31,A24)</f>
        <v>#REF!</v>
      </c>
      <c r="DS24" s="150" t="e">
        <f>SUM(LEN(#REF!)-LEN(SUBSTITUTE(#REF!,"- Documentado","")))/LEN("- Documentado")</f>
        <v>#REF!</v>
      </c>
      <c r="DT24" s="150" t="e">
        <f>SUM(LEN(#REF!)-LEN(SUBSTITUTE(#REF!,"- Documentado","")))/LEN("- Documentado")</f>
        <v>#REF!</v>
      </c>
      <c r="DU24" s="150" t="e">
        <f>SUMIFS($DS$12:$DS$31,$A$12:$A$31,A24)+SUMIFS($DT$12:$DT$31,$A$12:$A$31,A24)</f>
        <v>#REF!</v>
      </c>
      <c r="DV24" s="150" t="e">
        <f>SUM(LEN(#REF!)-LEN(SUBSTITUTE(#REF!,"- Continua","")))/LEN("- Continua")</f>
        <v>#REF!</v>
      </c>
      <c r="DW24" s="150" t="e">
        <f>SUM(LEN(#REF!)-LEN(SUBSTITUTE(#REF!,"- Continua","")))/LEN("- Continua")</f>
        <v>#REF!</v>
      </c>
      <c r="DX24" s="150" t="e">
        <f>SUMIFS($DV$12:$DV$31,$A$12:$A$31,A24)+SUMIFS($DW$12:$DW$31,$A$12:$A$31,A24)</f>
        <v>#REF!</v>
      </c>
      <c r="DY24" s="150" t="e">
        <f>SUM(LEN(#REF!)-LEN(SUBSTITUTE(#REF!,"- Con registro","")))/LEN("- Con registro")</f>
        <v>#REF!</v>
      </c>
      <c r="DZ24" s="150" t="e">
        <f>SUM(LEN(#REF!)-LEN(SUBSTITUTE(#REF!,"- Con registro","")))/LEN("- Con registro")</f>
        <v>#REF!</v>
      </c>
      <c r="EA24" s="150" t="e">
        <f>SUMIFS($DY$12:$DY$31,$A$12:$A$31,A24)+SUMIFS($DZ$12:$DZ$31,$A$12:$A$31,A24)</f>
        <v>#REF!</v>
      </c>
      <c r="EB24" s="153" t="e">
        <f t="shared" si="2"/>
        <v>#REF!</v>
      </c>
      <c r="EC24" s="153" t="e">
        <f t="shared" si="3"/>
        <v>#REF!</v>
      </c>
      <c r="ED24" s="184" t="e">
        <f t="shared" si="4"/>
        <v>#REF!</v>
      </c>
      <c r="EE24" s="194" t="e">
        <f t="shared" si="5"/>
        <v>#REF!</v>
      </c>
      <c r="EF24" s="194"/>
      <c r="EG24" s="194"/>
      <c r="EH24" s="194"/>
      <c r="EI24" s="194"/>
      <c r="EJ24" s="194"/>
      <c r="EK24" s="194"/>
      <c r="EL24" s="194"/>
      <c r="EM24" s="194"/>
      <c r="EN24" s="194"/>
      <c r="EP24" s="172" t="str">
        <f t="shared" si="6"/>
        <v/>
      </c>
      <c r="EQ24" s="173" t="str">
        <f t="shared" si="7"/>
        <v/>
      </c>
      <c r="ER24" s="150" t="str">
        <f t="shared" si="8"/>
        <v/>
      </c>
      <c r="ES24" s="150" t="str">
        <f>IF(ER24="","",CONCATENATE("ID_",G24,": ",I24))</f>
        <v/>
      </c>
      <c r="ET24" s="150" t="str">
        <f>IF(ES24="","",CONCATENATE("Ajuste en ",VLOOKUP(EP24,AQ24:BZ24,(MATCH(EP24,AQ24:BZ24,10)+1))," en el Mapa de riesgos de ",A24))</f>
        <v/>
      </c>
      <c r="EU24" s="150" t="str">
        <f>IF(ET24="","",CONCATENATE("Solicitud de cambio realizada y aprobada por la ",L24," a través del Aplicativo DARUMA"))</f>
        <v/>
      </c>
    </row>
    <row r="25" spans="1:151" ht="399.95" customHeight="1" x14ac:dyDescent="0.2">
      <c r="A25" s="177" t="s">
        <v>275</v>
      </c>
      <c r="B25" s="159" t="s">
        <v>682</v>
      </c>
      <c r="C25" s="159" t="s">
        <v>683</v>
      </c>
      <c r="D25" s="177" t="s">
        <v>684</v>
      </c>
      <c r="E25" s="178" t="s">
        <v>635</v>
      </c>
      <c r="F25" s="159" t="s">
        <v>774</v>
      </c>
      <c r="G25" s="178">
        <v>169</v>
      </c>
      <c r="H25" s="178" t="s">
        <v>833</v>
      </c>
      <c r="I25" s="156" t="s">
        <v>563</v>
      </c>
      <c r="J25" s="177" t="s">
        <v>63</v>
      </c>
      <c r="K25" s="178" t="s">
        <v>351</v>
      </c>
      <c r="L25" s="159" t="s">
        <v>257</v>
      </c>
      <c r="M25" s="165" t="s">
        <v>564</v>
      </c>
      <c r="N25" s="159" t="s">
        <v>565</v>
      </c>
      <c r="O25" s="159" t="s">
        <v>566</v>
      </c>
      <c r="P25" s="159" t="s">
        <v>685</v>
      </c>
      <c r="Q25" s="159" t="s">
        <v>326</v>
      </c>
      <c r="R25" s="159" t="s">
        <v>567</v>
      </c>
      <c r="S25" s="159" t="s">
        <v>743</v>
      </c>
      <c r="T25" s="159" t="s">
        <v>347</v>
      </c>
      <c r="U25" s="179" t="s">
        <v>312</v>
      </c>
      <c r="V25" s="180">
        <v>0.2</v>
      </c>
      <c r="W25" s="179" t="s">
        <v>51</v>
      </c>
      <c r="X25" s="180">
        <v>1</v>
      </c>
      <c r="Y25" s="66" t="s">
        <v>272</v>
      </c>
      <c r="Z25" s="159" t="s">
        <v>568</v>
      </c>
      <c r="AA25" s="179" t="s">
        <v>312</v>
      </c>
      <c r="AB25" s="182">
        <v>3.5279999999999999E-2</v>
      </c>
      <c r="AC25" s="179" t="s">
        <v>51</v>
      </c>
      <c r="AD25" s="182">
        <v>1</v>
      </c>
      <c r="AE25" s="66" t="s">
        <v>272</v>
      </c>
      <c r="AF25" s="159" t="s">
        <v>888</v>
      </c>
      <c r="AG25" s="177" t="s">
        <v>350</v>
      </c>
      <c r="AH25" s="181" t="s">
        <v>946</v>
      </c>
      <c r="AI25" s="181" t="s">
        <v>947</v>
      </c>
      <c r="AJ25" s="181" t="s">
        <v>948</v>
      </c>
      <c r="AK25" s="181" t="s">
        <v>949</v>
      </c>
      <c r="AL25" s="181" t="s">
        <v>931</v>
      </c>
      <c r="AM25" s="181" t="s">
        <v>950</v>
      </c>
      <c r="AN25" s="159" t="s">
        <v>569</v>
      </c>
      <c r="AO25" s="159" t="s">
        <v>686</v>
      </c>
      <c r="AP25" s="159" t="s">
        <v>570</v>
      </c>
      <c r="AQ25" s="160">
        <v>44013</v>
      </c>
      <c r="AR25" s="161" t="s">
        <v>327</v>
      </c>
      <c r="AS25" s="162" t="s">
        <v>571</v>
      </c>
      <c r="AT25" s="163">
        <v>44167</v>
      </c>
      <c r="AU25" s="164" t="s">
        <v>403</v>
      </c>
      <c r="AV25" s="165" t="s">
        <v>572</v>
      </c>
      <c r="AW25" s="163">
        <v>44245</v>
      </c>
      <c r="AX25" s="161" t="s">
        <v>357</v>
      </c>
      <c r="AY25" s="162" t="s">
        <v>573</v>
      </c>
      <c r="AZ25" s="163">
        <v>44319</v>
      </c>
      <c r="BA25" s="164" t="s">
        <v>370</v>
      </c>
      <c r="BB25" s="165" t="s">
        <v>574</v>
      </c>
      <c r="BC25" s="163">
        <v>44392</v>
      </c>
      <c r="BD25" s="161" t="s">
        <v>370</v>
      </c>
      <c r="BE25" s="162" t="s">
        <v>574</v>
      </c>
      <c r="BF25" s="163">
        <v>44449</v>
      </c>
      <c r="BG25" s="164" t="s">
        <v>562</v>
      </c>
      <c r="BH25" s="165" t="s">
        <v>575</v>
      </c>
      <c r="BI25" s="163">
        <v>44532</v>
      </c>
      <c r="BJ25" s="161" t="s">
        <v>327</v>
      </c>
      <c r="BK25" s="162" t="s">
        <v>576</v>
      </c>
      <c r="BL25" s="163">
        <v>44907</v>
      </c>
      <c r="BM25" s="164" t="s">
        <v>357</v>
      </c>
      <c r="BN25" s="165" t="s">
        <v>793</v>
      </c>
      <c r="BO25" s="163">
        <v>45103</v>
      </c>
      <c r="BP25" s="161" t="s">
        <v>885</v>
      </c>
      <c r="BQ25" s="162" t="s">
        <v>889</v>
      </c>
      <c r="BR25" s="163" t="s">
        <v>341</v>
      </c>
      <c r="BS25" s="164" t="s">
        <v>342</v>
      </c>
      <c r="BT25" s="165" t="s">
        <v>341</v>
      </c>
      <c r="BU25" s="163" t="s">
        <v>341</v>
      </c>
      <c r="BV25" s="161" t="s">
        <v>342</v>
      </c>
      <c r="BW25" s="162" t="s">
        <v>341</v>
      </c>
      <c r="BX25" s="163" t="s">
        <v>341</v>
      </c>
      <c r="BY25" s="164" t="s">
        <v>342</v>
      </c>
      <c r="BZ25" s="166" t="s">
        <v>341</v>
      </c>
      <c r="CA25" s="2">
        <f>COUNTBLANK(A25:BZ25)</f>
        <v>6</v>
      </c>
      <c r="CB25" s="51" t="s">
        <v>841</v>
      </c>
      <c r="CC25" s="51" t="s">
        <v>811</v>
      </c>
      <c r="CD25" s="51" t="s">
        <v>759</v>
      </c>
      <c r="CE25" s="51" t="s">
        <v>752</v>
      </c>
      <c r="CF25" s="51" t="s">
        <v>750</v>
      </c>
      <c r="CG25" s="51" t="s">
        <v>750</v>
      </c>
      <c r="CH25" s="51" t="s">
        <v>766</v>
      </c>
      <c r="CI25" s="51" t="s">
        <v>750</v>
      </c>
      <c r="CJ25" s="51" t="s">
        <v>770</v>
      </c>
      <c r="CK25" s="51" t="s">
        <v>773</v>
      </c>
      <c r="CL25" s="51" t="s">
        <v>770</v>
      </c>
      <c r="CM25" s="51" t="s">
        <v>777</v>
      </c>
      <c r="CN25" s="51" t="s">
        <v>770</v>
      </c>
      <c r="CO25" s="51" t="s">
        <v>770</v>
      </c>
      <c r="CP25" s="51" t="s">
        <v>770</v>
      </c>
      <c r="CQ25" s="51" t="s">
        <v>770</v>
      </c>
      <c r="CR25" s="51" t="s">
        <v>794</v>
      </c>
      <c r="CS25" s="51" t="s">
        <v>770</v>
      </c>
      <c r="CT25" s="51" t="s">
        <v>770</v>
      </c>
      <c r="CU25" s="51" t="s">
        <v>770</v>
      </c>
      <c r="CV25" s="51" t="s">
        <v>770</v>
      </c>
      <c r="CW25" s="51" t="s">
        <v>770</v>
      </c>
      <c r="CX25" s="51" t="s">
        <v>770</v>
      </c>
      <c r="CZ25" s="154" t="str">
        <f>J25</f>
        <v>Corrupción</v>
      </c>
      <c r="DA25" s="197" t="str">
        <f>I25</f>
        <v xml:space="preserve">Posibilidad de afectación reputacional por  hallazgos y sanciones impuestas por órganos de control, debido a realizar cobros indebidos en el pago de las cuentas de cobro, no realizar descuentos o pagar valores superiores en beneficio propio o de un tercero a que no hay lugar  </v>
      </c>
      <c r="DB25" s="197"/>
      <c r="DC25" s="197"/>
      <c r="DD25" s="197"/>
      <c r="DE25" s="197"/>
      <c r="DF25" s="197"/>
      <c r="DG25" s="197"/>
      <c r="DH25" s="154" t="str">
        <f>Y25</f>
        <v>Extremo</v>
      </c>
      <c r="DI25" s="154" t="str">
        <f t="shared" si="9"/>
        <v>Extremo</v>
      </c>
      <c r="DK25" s="150" t="e">
        <f>SUM(LEN(#REF!)-LEN(SUBSTITUTE(#REF!,"- Preventivo","")))/LEN("- Preventivo")</f>
        <v>#REF!</v>
      </c>
      <c r="DL25" s="150" t="e">
        <f>SUMIFS($DK$12:$DK$31,$A$12:$A$31,A25)</f>
        <v>#REF!</v>
      </c>
      <c r="DM25" s="150" t="e">
        <f>SUM(LEN(#REF!)-LEN(SUBSTITUTE(#REF!,"- Detectivo","")))/LEN("- Detectivo")</f>
        <v>#REF!</v>
      </c>
      <c r="DN25" s="150" t="e">
        <f>SUMIFS($DM$12:$DM$31,$A$12:$A$31,A25)</f>
        <v>#REF!</v>
      </c>
      <c r="DO25" s="150" t="e">
        <f>SUM(LEN(#REF!)-LEN(SUBSTITUTE(#REF!,"- Correctivo","")))/LEN("- Correctivo")</f>
        <v>#REF!</v>
      </c>
      <c r="DP25" s="150" t="e">
        <f>SUMIFS($DO$12:$DO$31,$A$12:$A$31,A25)</f>
        <v>#REF!</v>
      </c>
      <c r="DQ25" s="150" t="e">
        <f t="shared" si="1"/>
        <v>#REF!</v>
      </c>
      <c r="DR25" s="150" t="e">
        <f>SUMIFS($DQ$12:$DQ$31,$A$12:$A$31,A25)</f>
        <v>#REF!</v>
      </c>
      <c r="DS25" s="150" t="e">
        <f>SUM(LEN(#REF!)-LEN(SUBSTITUTE(#REF!,"- Documentado","")))/LEN("- Documentado")</f>
        <v>#REF!</v>
      </c>
      <c r="DT25" s="150" t="e">
        <f>SUM(LEN(#REF!)-LEN(SUBSTITUTE(#REF!,"- Documentado","")))/LEN("- Documentado")</f>
        <v>#REF!</v>
      </c>
      <c r="DU25" s="150" t="e">
        <f>SUMIFS($DS$12:$DS$31,$A$12:$A$31,A25)+SUMIFS($DT$12:$DT$31,$A$12:$A$31,A25)</f>
        <v>#REF!</v>
      </c>
      <c r="DV25" s="150" t="e">
        <f>SUM(LEN(#REF!)-LEN(SUBSTITUTE(#REF!,"- Continua","")))/LEN("- Continua")</f>
        <v>#REF!</v>
      </c>
      <c r="DW25" s="150" t="e">
        <f>SUM(LEN(#REF!)-LEN(SUBSTITUTE(#REF!,"- Continua","")))/LEN("- Continua")</f>
        <v>#REF!</v>
      </c>
      <c r="DX25" s="150" t="e">
        <f>SUMIFS($DV$12:$DV$31,$A$12:$A$31,A25)+SUMIFS($DW$12:$DW$31,$A$12:$A$31,A25)</f>
        <v>#REF!</v>
      </c>
      <c r="DY25" s="150" t="e">
        <f>SUM(LEN(#REF!)-LEN(SUBSTITUTE(#REF!,"- Con registro","")))/LEN("- Con registro")</f>
        <v>#REF!</v>
      </c>
      <c r="DZ25" s="150" t="e">
        <f>SUM(LEN(#REF!)-LEN(SUBSTITUTE(#REF!,"- Con registro","")))/LEN("- Con registro")</f>
        <v>#REF!</v>
      </c>
      <c r="EA25" s="150" t="e">
        <f>SUMIFS($DY$12:$DY$31,$A$12:$A$31,A25)+SUMIFS($DZ$12:$DZ$31,$A$12:$A$31,A25)</f>
        <v>#REF!</v>
      </c>
      <c r="EB25" s="153" t="e">
        <f t="shared" si="2"/>
        <v>#REF!</v>
      </c>
      <c r="EC25" s="153" t="e">
        <f t="shared" si="3"/>
        <v>#REF!</v>
      </c>
      <c r="ED25" s="184" t="e">
        <f t="shared" si="4"/>
        <v>#REF!</v>
      </c>
      <c r="EE25" s="194" t="e">
        <f t="shared" si="5"/>
        <v>#REF!</v>
      </c>
      <c r="EF25" s="194"/>
      <c r="EG25" s="194"/>
      <c r="EH25" s="194"/>
      <c r="EI25" s="194"/>
      <c r="EJ25" s="194"/>
      <c r="EK25" s="194"/>
      <c r="EL25" s="194"/>
      <c r="EM25" s="194"/>
      <c r="EN25" s="194"/>
      <c r="EP25" s="172" t="str">
        <f t="shared" si="6"/>
        <v/>
      </c>
      <c r="EQ25" s="173" t="str">
        <f t="shared" si="7"/>
        <v/>
      </c>
      <c r="ER25" s="150" t="str">
        <f t="shared" si="8"/>
        <v/>
      </c>
      <c r="ES25" s="150" t="str">
        <f>IF(ER25="","",CONCATENATE("ID_",G25,": ",I25))</f>
        <v/>
      </c>
      <c r="ET25" s="150" t="str">
        <f>IF(ES25="","",CONCATENATE("Ajuste en ",VLOOKUP(EP25,AQ25:BZ25,(MATCH(EP25,AQ25:BZ25,10)+1))," en el Mapa de riesgos de ",A25))</f>
        <v/>
      </c>
      <c r="EU25" s="150" t="str">
        <f>IF(ET25="","",CONCATENATE("Solicitud de cambio realizada y aprobada por la ",L25," a través del Aplicativo DARUMA"))</f>
        <v/>
      </c>
    </row>
    <row r="26" spans="1:151" ht="399.95" customHeight="1" x14ac:dyDescent="0.2">
      <c r="A26" s="177" t="s">
        <v>275</v>
      </c>
      <c r="B26" s="159" t="s">
        <v>682</v>
      </c>
      <c r="C26" s="159" t="s">
        <v>683</v>
      </c>
      <c r="D26" s="177" t="s">
        <v>684</v>
      </c>
      <c r="E26" s="178" t="s">
        <v>635</v>
      </c>
      <c r="F26" s="159" t="s">
        <v>772</v>
      </c>
      <c r="G26" s="178">
        <v>170</v>
      </c>
      <c r="H26" s="178" t="s">
        <v>834</v>
      </c>
      <c r="I26" s="156" t="s">
        <v>577</v>
      </c>
      <c r="J26" s="177" t="s">
        <v>63</v>
      </c>
      <c r="K26" s="178" t="s">
        <v>351</v>
      </c>
      <c r="L26" s="159" t="s">
        <v>257</v>
      </c>
      <c r="M26" s="165" t="s">
        <v>578</v>
      </c>
      <c r="N26" s="159" t="s">
        <v>565</v>
      </c>
      <c r="O26" s="159" t="s">
        <v>579</v>
      </c>
      <c r="P26" s="159" t="s">
        <v>685</v>
      </c>
      <c r="Q26" s="159" t="s">
        <v>326</v>
      </c>
      <c r="R26" s="159" t="s">
        <v>580</v>
      </c>
      <c r="S26" s="159" t="s">
        <v>743</v>
      </c>
      <c r="T26" s="159" t="s">
        <v>347</v>
      </c>
      <c r="U26" s="179" t="s">
        <v>312</v>
      </c>
      <c r="V26" s="180">
        <v>0.2</v>
      </c>
      <c r="W26" s="179" t="s">
        <v>51</v>
      </c>
      <c r="X26" s="180">
        <v>1</v>
      </c>
      <c r="Y26" s="66" t="s">
        <v>272</v>
      </c>
      <c r="Z26" s="159" t="s">
        <v>487</v>
      </c>
      <c r="AA26" s="179" t="s">
        <v>312</v>
      </c>
      <c r="AB26" s="182">
        <v>3.5279999999999992E-2</v>
      </c>
      <c r="AC26" s="179" t="s">
        <v>51</v>
      </c>
      <c r="AD26" s="182">
        <v>1</v>
      </c>
      <c r="AE26" s="66" t="s">
        <v>272</v>
      </c>
      <c r="AF26" s="159" t="s">
        <v>886</v>
      </c>
      <c r="AG26" s="177" t="s">
        <v>350</v>
      </c>
      <c r="AH26" s="181" t="s">
        <v>951</v>
      </c>
      <c r="AI26" s="181" t="s">
        <v>947</v>
      </c>
      <c r="AJ26" s="181" t="s">
        <v>953</v>
      </c>
      <c r="AK26" s="181" t="s">
        <v>952</v>
      </c>
      <c r="AL26" s="181" t="s">
        <v>931</v>
      </c>
      <c r="AM26" s="181" t="s">
        <v>950</v>
      </c>
      <c r="AN26" s="159" t="s">
        <v>581</v>
      </c>
      <c r="AO26" s="159" t="s">
        <v>688</v>
      </c>
      <c r="AP26" s="159" t="s">
        <v>582</v>
      </c>
      <c r="AQ26" s="160">
        <v>44013</v>
      </c>
      <c r="AR26" s="161" t="s">
        <v>327</v>
      </c>
      <c r="AS26" s="162" t="s">
        <v>571</v>
      </c>
      <c r="AT26" s="163">
        <v>44167</v>
      </c>
      <c r="AU26" s="164" t="s">
        <v>403</v>
      </c>
      <c r="AV26" s="165" t="s">
        <v>572</v>
      </c>
      <c r="AW26" s="163">
        <v>44245</v>
      </c>
      <c r="AX26" s="161" t="s">
        <v>357</v>
      </c>
      <c r="AY26" s="162" t="s">
        <v>583</v>
      </c>
      <c r="AZ26" s="163">
        <v>44315</v>
      </c>
      <c r="BA26" s="164" t="s">
        <v>370</v>
      </c>
      <c r="BB26" s="165" t="s">
        <v>584</v>
      </c>
      <c r="BC26" s="163">
        <v>44319</v>
      </c>
      <c r="BD26" s="161" t="s">
        <v>370</v>
      </c>
      <c r="BE26" s="162" t="s">
        <v>585</v>
      </c>
      <c r="BF26" s="163">
        <v>44392</v>
      </c>
      <c r="BG26" s="164" t="s">
        <v>370</v>
      </c>
      <c r="BH26" s="165" t="s">
        <v>586</v>
      </c>
      <c r="BI26" s="163">
        <v>44449</v>
      </c>
      <c r="BJ26" s="161" t="s">
        <v>562</v>
      </c>
      <c r="BK26" s="162" t="s">
        <v>587</v>
      </c>
      <c r="BL26" s="163">
        <v>44532</v>
      </c>
      <c r="BM26" s="164" t="s">
        <v>327</v>
      </c>
      <c r="BN26" s="165" t="s">
        <v>561</v>
      </c>
      <c r="BO26" s="163">
        <v>44907</v>
      </c>
      <c r="BP26" s="161" t="s">
        <v>357</v>
      </c>
      <c r="BQ26" s="162" t="s">
        <v>687</v>
      </c>
      <c r="BR26" s="163">
        <v>45103</v>
      </c>
      <c r="BS26" s="164" t="s">
        <v>885</v>
      </c>
      <c r="BT26" s="165" t="s">
        <v>887</v>
      </c>
      <c r="BU26" s="163" t="s">
        <v>341</v>
      </c>
      <c r="BV26" s="161" t="s">
        <v>342</v>
      </c>
      <c r="BW26" s="162" t="s">
        <v>341</v>
      </c>
      <c r="BX26" s="163" t="s">
        <v>341</v>
      </c>
      <c r="BY26" s="164" t="s">
        <v>342</v>
      </c>
      <c r="BZ26" s="166" t="s">
        <v>341</v>
      </c>
      <c r="CA26" s="2">
        <f>COUNTBLANK(A26:BZ26)</f>
        <v>4</v>
      </c>
      <c r="CB26" s="51" t="s">
        <v>841</v>
      </c>
      <c r="CC26" s="51" t="s">
        <v>811</v>
      </c>
      <c r="CD26" s="51" t="s">
        <v>759</v>
      </c>
      <c r="CE26" s="51" t="s">
        <v>752</v>
      </c>
      <c r="CF26" s="51" t="s">
        <v>750</v>
      </c>
      <c r="CG26" s="51" t="s">
        <v>750</v>
      </c>
      <c r="CH26" s="51" t="s">
        <v>766</v>
      </c>
      <c r="CI26" s="51" t="s">
        <v>750</v>
      </c>
      <c r="CJ26" s="51" t="s">
        <v>770</v>
      </c>
      <c r="CK26" s="51" t="s">
        <v>773</v>
      </c>
      <c r="CL26" s="51" t="s">
        <v>770</v>
      </c>
      <c r="CM26" s="51" t="s">
        <v>777</v>
      </c>
      <c r="CN26" s="51" t="s">
        <v>770</v>
      </c>
      <c r="CO26" s="51" t="s">
        <v>770</v>
      </c>
      <c r="CP26" s="51" t="s">
        <v>770</v>
      </c>
      <c r="CQ26" s="51" t="s">
        <v>770</v>
      </c>
      <c r="CR26" s="51" t="s">
        <v>794</v>
      </c>
      <c r="CS26" s="51" t="s">
        <v>770</v>
      </c>
      <c r="CT26" s="51" t="s">
        <v>770</v>
      </c>
      <c r="CU26" s="51" t="s">
        <v>770</v>
      </c>
      <c r="CV26" s="51" t="s">
        <v>770</v>
      </c>
      <c r="CW26" s="51" t="s">
        <v>770</v>
      </c>
      <c r="CX26" s="51" t="s">
        <v>770</v>
      </c>
      <c r="CZ26" s="154" t="str">
        <f>J26</f>
        <v>Corrupción</v>
      </c>
      <c r="DA26" s="197" t="str">
        <f>I26</f>
        <v xml:space="preserve">Posibilidad de afectación reputacional por  hallazgos y sanciones impuestas por órganos de control, debido a uso indebido de información privilegiada para el inadecuado registro de los hechos económicos, con el fin de obtener beneficios propios o de terceros  </v>
      </c>
      <c r="DB26" s="197"/>
      <c r="DC26" s="197"/>
      <c r="DD26" s="197"/>
      <c r="DE26" s="197"/>
      <c r="DF26" s="197"/>
      <c r="DG26" s="197"/>
      <c r="DH26" s="154" t="str">
        <f>Y26</f>
        <v>Extremo</v>
      </c>
      <c r="DI26" s="154" t="str">
        <f t="shared" si="9"/>
        <v>Extremo</v>
      </c>
      <c r="DK26" s="150" t="e">
        <f>SUM(LEN(#REF!)-LEN(SUBSTITUTE(#REF!,"- Preventivo","")))/LEN("- Preventivo")</f>
        <v>#REF!</v>
      </c>
      <c r="DL26" s="150" t="e">
        <f>SUMIFS($DK$12:$DK$31,$A$12:$A$31,A26)</f>
        <v>#REF!</v>
      </c>
      <c r="DM26" s="150" t="e">
        <f>SUM(LEN(#REF!)-LEN(SUBSTITUTE(#REF!,"- Detectivo","")))/LEN("- Detectivo")</f>
        <v>#REF!</v>
      </c>
      <c r="DN26" s="150" t="e">
        <f>SUMIFS($DM$12:$DM$31,$A$12:$A$31,A26)</f>
        <v>#REF!</v>
      </c>
      <c r="DO26" s="150" t="e">
        <f>SUM(LEN(#REF!)-LEN(SUBSTITUTE(#REF!,"- Correctivo","")))/LEN("- Correctivo")</f>
        <v>#REF!</v>
      </c>
      <c r="DP26" s="150" t="e">
        <f>SUMIFS($DO$12:$DO$31,$A$12:$A$31,A26)</f>
        <v>#REF!</v>
      </c>
      <c r="DQ26" s="150" t="e">
        <f t="shared" si="1"/>
        <v>#REF!</v>
      </c>
      <c r="DR26" s="150" t="e">
        <f>SUMIFS($DQ$12:$DQ$31,$A$12:$A$31,A26)</f>
        <v>#REF!</v>
      </c>
      <c r="DS26" s="150" t="e">
        <f>SUM(LEN(#REF!)-LEN(SUBSTITUTE(#REF!,"- Documentado","")))/LEN("- Documentado")</f>
        <v>#REF!</v>
      </c>
      <c r="DT26" s="150" t="e">
        <f>SUM(LEN(#REF!)-LEN(SUBSTITUTE(#REF!,"- Documentado","")))/LEN("- Documentado")</f>
        <v>#REF!</v>
      </c>
      <c r="DU26" s="150" t="e">
        <f>SUMIFS($DS$12:$DS$31,$A$12:$A$31,A26)+SUMIFS($DT$12:$DT$31,$A$12:$A$31,A26)</f>
        <v>#REF!</v>
      </c>
      <c r="DV26" s="150" t="e">
        <f>SUM(LEN(#REF!)-LEN(SUBSTITUTE(#REF!,"- Continua","")))/LEN("- Continua")</f>
        <v>#REF!</v>
      </c>
      <c r="DW26" s="150" t="e">
        <f>SUM(LEN(#REF!)-LEN(SUBSTITUTE(#REF!,"- Continua","")))/LEN("- Continua")</f>
        <v>#REF!</v>
      </c>
      <c r="DX26" s="150" t="e">
        <f>SUMIFS($DV$12:$DV$31,$A$12:$A$31,A26)+SUMIFS($DW$12:$DW$31,$A$12:$A$31,A26)</f>
        <v>#REF!</v>
      </c>
      <c r="DY26" s="150" t="e">
        <f>SUM(LEN(#REF!)-LEN(SUBSTITUTE(#REF!,"- Con registro","")))/LEN("- Con registro")</f>
        <v>#REF!</v>
      </c>
      <c r="DZ26" s="150" t="e">
        <f>SUM(LEN(#REF!)-LEN(SUBSTITUTE(#REF!,"- Con registro","")))/LEN("- Con registro")</f>
        <v>#REF!</v>
      </c>
      <c r="EA26" s="150" t="e">
        <f>SUMIFS($DY$12:$DY$31,$A$12:$A$31,A26)+SUMIFS($DZ$12:$DZ$31,$A$12:$A$31,A26)</f>
        <v>#REF!</v>
      </c>
      <c r="EB26" s="153" t="e">
        <f t="shared" si="2"/>
        <v>#REF!</v>
      </c>
      <c r="EC26" s="153" t="e">
        <f t="shared" si="3"/>
        <v>#REF!</v>
      </c>
      <c r="ED26" s="184" t="e">
        <f t="shared" si="4"/>
        <v>#REF!</v>
      </c>
      <c r="EE26" s="194" t="e">
        <f t="shared" si="5"/>
        <v>#REF!</v>
      </c>
      <c r="EF26" s="194"/>
      <c r="EG26" s="194"/>
      <c r="EH26" s="194"/>
      <c r="EI26" s="194"/>
      <c r="EJ26" s="194"/>
      <c r="EK26" s="194"/>
      <c r="EL26" s="194"/>
      <c r="EM26" s="194"/>
      <c r="EN26" s="194"/>
      <c r="EP26" s="172" t="str">
        <f t="shared" si="6"/>
        <v/>
      </c>
      <c r="EQ26" s="173" t="str">
        <f t="shared" si="7"/>
        <v/>
      </c>
      <c r="ER26" s="150" t="str">
        <f t="shared" si="8"/>
        <v/>
      </c>
      <c r="ES26" s="150" t="str">
        <f>IF(ER26="","",CONCATENATE("ID_",G26,": ",I26))</f>
        <v/>
      </c>
      <c r="ET26" s="150" t="str">
        <f>IF(ES26="","",CONCATENATE("Ajuste en ",VLOOKUP(EP26,AQ26:BZ26,(MATCH(EP26,AQ26:BZ26,10)+1))," en el Mapa de riesgos de ",A26))</f>
        <v/>
      </c>
      <c r="EU26" s="150" t="str">
        <f>IF(ET26="","",CONCATENATE("Solicitud de cambio realizada y aprobada por la ",L26," a través del Aplicativo DARUMA"))</f>
        <v/>
      </c>
    </row>
    <row r="27" spans="1:151" ht="399.95" customHeight="1" x14ac:dyDescent="0.2">
      <c r="A27" s="177" t="s">
        <v>276</v>
      </c>
      <c r="B27" s="159" t="s">
        <v>689</v>
      </c>
      <c r="C27" s="159" t="s">
        <v>690</v>
      </c>
      <c r="D27" s="177" t="s">
        <v>605</v>
      </c>
      <c r="E27" s="178" t="s">
        <v>635</v>
      </c>
      <c r="F27" s="159" t="s">
        <v>691</v>
      </c>
      <c r="G27" s="178">
        <v>175</v>
      </c>
      <c r="H27" s="178" t="s">
        <v>835</v>
      </c>
      <c r="I27" s="156" t="s">
        <v>512</v>
      </c>
      <c r="J27" s="177" t="s">
        <v>63</v>
      </c>
      <c r="K27" s="178" t="s">
        <v>344</v>
      </c>
      <c r="L27" s="159" t="s">
        <v>606</v>
      </c>
      <c r="M27" s="165" t="s">
        <v>513</v>
      </c>
      <c r="N27" s="159" t="s">
        <v>504</v>
      </c>
      <c r="O27" s="159" t="s">
        <v>514</v>
      </c>
      <c r="P27" s="159" t="s">
        <v>352</v>
      </c>
      <c r="Q27" s="159" t="s">
        <v>326</v>
      </c>
      <c r="R27" s="159" t="s">
        <v>353</v>
      </c>
      <c r="S27" s="159" t="s">
        <v>743</v>
      </c>
      <c r="T27" s="159" t="s">
        <v>347</v>
      </c>
      <c r="U27" s="179" t="s">
        <v>312</v>
      </c>
      <c r="V27" s="180">
        <v>0.2</v>
      </c>
      <c r="W27" s="179" t="s">
        <v>101</v>
      </c>
      <c r="X27" s="180">
        <v>0.6</v>
      </c>
      <c r="Y27" s="66" t="s">
        <v>84</v>
      </c>
      <c r="Z27" s="159" t="s">
        <v>692</v>
      </c>
      <c r="AA27" s="179" t="s">
        <v>312</v>
      </c>
      <c r="AB27" s="182">
        <v>3.0239999999999996E-2</v>
      </c>
      <c r="AC27" s="179" t="s">
        <v>101</v>
      </c>
      <c r="AD27" s="182">
        <v>0.6</v>
      </c>
      <c r="AE27" s="66" t="s">
        <v>84</v>
      </c>
      <c r="AF27" s="159" t="s">
        <v>693</v>
      </c>
      <c r="AG27" s="177" t="s">
        <v>350</v>
      </c>
      <c r="AH27" s="181" t="s">
        <v>954</v>
      </c>
      <c r="AI27" s="181" t="s">
        <v>955</v>
      </c>
      <c r="AJ27" s="181" t="s">
        <v>957</v>
      </c>
      <c r="AK27" s="181" t="s">
        <v>956</v>
      </c>
      <c r="AL27" s="183" t="s">
        <v>958</v>
      </c>
      <c r="AM27" s="183" t="s">
        <v>959</v>
      </c>
      <c r="AN27" s="159" t="s">
        <v>694</v>
      </c>
      <c r="AO27" s="159" t="s">
        <v>695</v>
      </c>
      <c r="AP27" s="159" t="s">
        <v>696</v>
      </c>
      <c r="AQ27" s="160">
        <v>43599</v>
      </c>
      <c r="AR27" s="161" t="s">
        <v>327</v>
      </c>
      <c r="AS27" s="162" t="s">
        <v>505</v>
      </c>
      <c r="AT27" s="163">
        <v>43767</v>
      </c>
      <c r="AU27" s="164" t="s">
        <v>374</v>
      </c>
      <c r="AV27" s="165" t="s">
        <v>515</v>
      </c>
      <c r="AW27" s="163">
        <v>43901</v>
      </c>
      <c r="AX27" s="161" t="s">
        <v>357</v>
      </c>
      <c r="AY27" s="162" t="s">
        <v>516</v>
      </c>
      <c r="AZ27" s="163">
        <v>44074</v>
      </c>
      <c r="BA27" s="164" t="s">
        <v>335</v>
      </c>
      <c r="BB27" s="165" t="s">
        <v>506</v>
      </c>
      <c r="BC27" s="163">
        <v>44169</v>
      </c>
      <c r="BD27" s="161" t="s">
        <v>370</v>
      </c>
      <c r="BE27" s="162" t="s">
        <v>517</v>
      </c>
      <c r="BF27" s="163">
        <v>44244</v>
      </c>
      <c r="BG27" s="164" t="s">
        <v>370</v>
      </c>
      <c r="BH27" s="165" t="s">
        <v>518</v>
      </c>
      <c r="BI27" s="163">
        <v>44249</v>
      </c>
      <c r="BJ27" s="161" t="s">
        <v>333</v>
      </c>
      <c r="BK27" s="162" t="s">
        <v>507</v>
      </c>
      <c r="BL27" s="163">
        <v>44419</v>
      </c>
      <c r="BM27" s="164" t="s">
        <v>335</v>
      </c>
      <c r="BN27" s="165" t="s">
        <v>508</v>
      </c>
      <c r="BO27" s="163">
        <v>44544</v>
      </c>
      <c r="BP27" s="161" t="s">
        <v>327</v>
      </c>
      <c r="BQ27" s="162" t="s">
        <v>509</v>
      </c>
      <c r="BR27" s="163">
        <v>44645</v>
      </c>
      <c r="BS27" s="164" t="s">
        <v>333</v>
      </c>
      <c r="BT27" s="165" t="s">
        <v>510</v>
      </c>
      <c r="BU27" s="163">
        <v>44897</v>
      </c>
      <c r="BV27" s="161" t="s">
        <v>356</v>
      </c>
      <c r="BW27" s="162" t="s">
        <v>697</v>
      </c>
      <c r="BX27" s="163">
        <v>45042</v>
      </c>
      <c r="BY27" s="161" t="s">
        <v>873</v>
      </c>
      <c r="BZ27" s="166" t="s">
        <v>874</v>
      </c>
      <c r="CA27" s="2">
        <f>COUNTBLANK(A27:BZ27)</f>
        <v>0</v>
      </c>
      <c r="CB27" s="51" t="s">
        <v>815</v>
      </c>
      <c r="CC27" s="51" t="s">
        <v>816</v>
      </c>
      <c r="CD27" s="51" t="s">
        <v>760</v>
      </c>
      <c r="CE27" s="51" t="s">
        <v>770</v>
      </c>
      <c r="CF27" s="51" t="s">
        <v>750</v>
      </c>
      <c r="CG27" s="51" t="s">
        <v>750</v>
      </c>
      <c r="CH27" s="51" t="s">
        <v>766</v>
      </c>
      <c r="CI27" s="51" t="s">
        <v>750</v>
      </c>
      <c r="CJ27" s="51" t="s">
        <v>770</v>
      </c>
      <c r="CK27" s="51"/>
      <c r="CL27" s="51" t="s">
        <v>770</v>
      </c>
      <c r="CM27" s="51" t="s">
        <v>777</v>
      </c>
      <c r="CN27" s="51" t="s">
        <v>770</v>
      </c>
      <c r="CO27" s="51" t="s">
        <v>770</v>
      </c>
      <c r="CP27" s="51" t="s">
        <v>770</v>
      </c>
      <c r="CQ27" s="51" t="s">
        <v>770</v>
      </c>
      <c r="CR27" s="51" t="s">
        <v>795</v>
      </c>
      <c r="CS27" s="51" t="s">
        <v>770</v>
      </c>
      <c r="CT27" s="51" t="s">
        <v>770</v>
      </c>
      <c r="CU27" s="51" t="s">
        <v>770</v>
      </c>
      <c r="CV27" s="51" t="s">
        <v>770</v>
      </c>
      <c r="CW27" s="51" t="s">
        <v>770</v>
      </c>
      <c r="CX27" s="51" t="s">
        <v>770</v>
      </c>
      <c r="CZ27" s="154" t="str">
        <f>J27</f>
        <v>Corrupción</v>
      </c>
      <c r="DA27" s="197" t="str">
        <f>I27</f>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v>
      </c>
      <c r="DB27" s="197"/>
      <c r="DC27" s="197"/>
      <c r="DD27" s="197"/>
      <c r="DE27" s="197"/>
      <c r="DF27" s="197"/>
      <c r="DG27" s="197"/>
      <c r="DH27" s="154" t="str">
        <f>Y27</f>
        <v>Moderado</v>
      </c>
      <c r="DI27" s="154" t="str">
        <f t="shared" ref="DI27:DI31" si="10">AE27</f>
        <v>Moderado</v>
      </c>
      <c r="DK27" s="150" t="e">
        <f>SUM(LEN(#REF!)-LEN(SUBSTITUTE(#REF!,"- Preventivo","")))/LEN("- Preventivo")</f>
        <v>#REF!</v>
      </c>
      <c r="DL27" s="150" t="e">
        <f>SUMIFS($DK$12:$DK$31,$A$12:$A$31,A27)</f>
        <v>#REF!</v>
      </c>
      <c r="DM27" s="150" t="e">
        <f>SUM(LEN(#REF!)-LEN(SUBSTITUTE(#REF!,"- Detectivo","")))/LEN("- Detectivo")</f>
        <v>#REF!</v>
      </c>
      <c r="DN27" s="150" t="e">
        <f>SUMIFS($DM$12:$DM$31,$A$12:$A$31,A27)</f>
        <v>#REF!</v>
      </c>
      <c r="DO27" s="150" t="e">
        <f>SUM(LEN(#REF!)-LEN(SUBSTITUTE(#REF!,"- Correctivo","")))/LEN("- Correctivo")</f>
        <v>#REF!</v>
      </c>
      <c r="DP27" s="150" t="e">
        <f>SUMIFS($DO$12:$DO$31,$A$12:$A$31,A27)</f>
        <v>#REF!</v>
      </c>
      <c r="DQ27" s="150" t="e">
        <f t="shared" si="1"/>
        <v>#REF!</v>
      </c>
      <c r="DR27" s="150" t="e">
        <f>SUMIFS($DQ$12:$DQ$31,$A$12:$A$31,A27)</f>
        <v>#REF!</v>
      </c>
      <c r="DS27" s="150" t="e">
        <f>SUM(LEN(#REF!)-LEN(SUBSTITUTE(#REF!,"- Documentado","")))/LEN("- Documentado")</f>
        <v>#REF!</v>
      </c>
      <c r="DT27" s="150" t="e">
        <f>SUM(LEN(#REF!)-LEN(SUBSTITUTE(#REF!,"- Documentado","")))/LEN("- Documentado")</f>
        <v>#REF!</v>
      </c>
      <c r="DU27" s="150" t="e">
        <f>SUMIFS($DS$12:$DS$31,$A$12:$A$31,A27)+SUMIFS($DT$12:$DT$31,$A$12:$A$31,A27)</f>
        <v>#REF!</v>
      </c>
      <c r="DV27" s="150" t="e">
        <f>SUM(LEN(#REF!)-LEN(SUBSTITUTE(#REF!,"- Continua","")))/LEN("- Continua")</f>
        <v>#REF!</v>
      </c>
      <c r="DW27" s="150" t="e">
        <f>SUM(LEN(#REF!)-LEN(SUBSTITUTE(#REF!,"- Continua","")))/LEN("- Continua")</f>
        <v>#REF!</v>
      </c>
      <c r="DX27" s="150" t="e">
        <f>SUMIFS($DV$12:$DV$31,$A$12:$A$31,A27)+SUMIFS($DW$12:$DW$31,$A$12:$A$31,A27)</f>
        <v>#REF!</v>
      </c>
      <c r="DY27" s="150" t="e">
        <f>SUM(LEN(#REF!)-LEN(SUBSTITUTE(#REF!,"- Con registro","")))/LEN("- Con registro")</f>
        <v>#REF!</v>
      </c>
      <c r="DZ27" s="150" t="e">
        <f>SUM(LEN(#REF!)-LEN(SUBSTITUTE(#REF!,"- Con registro","")))/LEN("- Con registro")</f>
        <v>#REF!</v>
      </c>
      <c r="EA27" s="150" t="e">
        <f>SUMIFS($DY$12:$DY$31,$A$12:$A$31,A27)+SUMIFS($DZ$12:$DZ$31,$A$12:$A$31,A27)</f>
        <v>#REF!</v>
      </c>
      <c r="EB27" s="153" t="e">
        <f t="shared" si="2"/>
        <v>#REF!</v>
      </c>
      <c r="EC27" s="153" t="e">
        <f t="shared" si="3"/>
        <v>#REF!</v>
      </c>
      <c r="ED27" s="184" t="e">
        <f t="shared" si="4"/>
        <v>#REF!</v>
      </c>
      <c r="EE27" s="194" t="e">
        <f t="shared" si="5"/>
        <v>#REF!</v>
      </c>
      <c r="EF27" s="194"/>
      <c r="EG27" s="194"/>
      <c r="EH27" s="194"/>
      <c r="EI27" s="194"/>
      <c r="EJ27" s="194"/>
      <c r="EK27" s="194"/>
      <c r="EL27" s="194"/>
      <c r="EM27" s="194"/>
      <c r="EN27" s="194"/>
      <c r="EP27" s="172" t="str">
        <f t="shared" si="6"/>
        <v/>
      </c>
      <c r="EQ27" s="173" t="str">
        <f t="shared" si="7"/>
        <v/>
      </c>
      <c r="ER27" s="150" t="str">
        <f t="shared" si="8"/>
        <v/>
      </c>
      <c r="ES27" s="150" t="str">
        <f>IF(ER27="","",CONCATENATE("ID_",G27,": ",I27))</f>
        <v/>
      </c>
      <c r="ET27" s="150" t="str">
        <f>IF(ES27="","",CONCATENATE("Ajuste en ",VLOOKUP(EP27,AQ27:BZ27,(MATCH(EP27,AQ27:BZ27,10)+1))," en el Mapa de riesgos de ",A27))</f>
        <v/>
      </c>
      <c r="EU27" s="150" t="str">
        <f>IF(ET27="","",CONCATENATE("Solicitud de cambio realizada y aprobada por la ",L27," a través del Aplicativo DARUMA"))</f>
        <v/>
      </c>
    </row>
    <row r="28" spans="1:151" ht="399.95" customHeight="1" x14ac:dyDescent="0.2">
      <c r="A28" s="177" t="s">
        <v>698</v>
      </c>
      <c r="B28" s="159" t="s">
        <v>699</v>
      </c>
      <c r="C28" s="159" t="s">
        <v>700</v>
      </c>
      <c r="D28" s="177" t="s">
        <v>701</v>
      </c>
      <c r="E28" s="178" t="s">
        <v>38</v>
      </c>
      <c r="F28" s="159" t="s">
        <v>702</v>
      </c>
      <c r="G28" s="178">
        <v>179</v>
      </c>
      <c r="H28" s="178" t="s">
        <v>836</v>
      </c>
      <c r="I28" s="156" t="s">
        <v>456</v>
      </c>
      <c r="J28" s="177" t="s">
        <v>63</v>
      </c>
      <c r="K28" s="178" t="s">
        <v>344</v>
      </c>
      <c r="L28" s="159" t="s">
        <v>248</v>
      </c>
      <c r="M28" s="165" t="s">
        <v>457</v>
      </c>
      <c r="N28" s="159" t="s">
        <v>454</v>
      </c>
      <c r="O28" s="159" t="s">
        <v>703</v>
      </c>
      <c r="P28" s="159" t="s">
        <v>450</v>
      </c>
      <c r="Q28" s="159" t="s">
        <v>326</v>
      </c>
      <c r="R28" s="159" t="s">
        <v>458</v>
      </c>
      <c r="S28" s="159" t="s">
        <v>743</v>
      </c>
      <c r="T28" s="159" t="s">
        <v>347</v>
      </c>
      <c r="U28" s="179" t="s">
        <v>310</v>
      </c>
      <c r="V28" s="180">
        <v>0.4</v>
      </c>
      <c r="W28" s="179" t="s">
        <v>77</v>
      </c>
      <c r="X28" s="180">
        <v>0.8</v>
      </c>
      <c r="Y28" s="66" t="s">
        <v>271</v>
      </c>
      <c r="Z28" s="159" t="s">
        <v>459</v>
      </c>
      <c r="AA28" s="179" t="s">
        <v>312</v>
      </c>
      <c r="AB28" s="182">
        <v>0.11759999999999998</v>
      </c>
      <c r="AC28" s="179" t="s">
        <v>77</v>
      </c>
      <c r="AD28" s="182">
        <v>0.8</v>
      </c>
      <c r="AE28" s="66" t="s">
        <v>271</v>
      </c>
      <c r="AF28" s="159" t="s">
        <v>460</v>
      </c>
      <c r="AG28" s="177" t="s">
        <v>350</v>
      </c>
      <c r="AH28" s="181" t="s">
        <v>960</v>
      </c>
      <c r="AI28" s="181" t="s">
        <v>961</v>
      </c>
      <c r="AJ28" s="181" t="s">
        <v>962</v>
      </c>
      <c r="AK28" s="181" t="s">
        <v>963</v>
      </c>
      <c r="AL28" s="181" t="s">
        <v>931</v>
      </c>
      <c r="AM28" s="181" t="s">
        <v>921</v>
      </c>
      <c r="AN28" s="159" t="s">
        <v>704</v>
      </c>
      <c r="AO28" s="159" t="s">
        <v>705</v>
      </c>
      <c r="AP28" s="159" t="s">
        <v>706</v>
      </c>
      <c r="AQ28" s="160">
        <v>43496</v>
      </c>
      <c r="AR28" s="161" t="s">
        <v>327</v>
      </c>
      <c r="AS28" s="162" t="s">
        <v>461</v>
      </c>
      <c r="AT28" s="163">
        <v>43759</v>
      </c>
      <c r="AU28" s="164" t="s">
        <v>402</v>
      </c>
      <c r="AV28" s="165" t="s">
        <v>462</v>
      </c>
      <c r="AW28" s="163">
        <v>43909</v>
      </c>
      <c r="AX28" s="161" t="s">
        <v>393</v>
      </c>
      <c r="AY28" s="162" t="s">
        <v>463</v>
      </c>
      <c r="AZ28" s="163">
        <v>44074</v>
      </c>
      <c r="BA28" s="164" t="s">
        <v>338</v>
      </c>
      <c r="BB28" s="165" t="s">
        <v>464</v>
      </c>
      <c r="BC28" s="163">
        <v>44168</v>
      </c>
      <c r="BD28" s="161" t="s">
        <v>370</v>
      </c>
      <c r="BE28" s="162" t="s">
        <v>465</v>
      </c>
      <c r="BF28" s="163">
        <v>44249</v>
      </c>
      <c r="BG28" s="164" t="s">
        <v>356</v>
      </c>
      <c r="BH28" s="165" t="s">
        <v>466</v>
      </c>
      <c r="BI28" s="163">
        <v>44404</v>
      </c>
      <c r="BJ28" s="161" t="s">
        <v>355</v>
      </c>
      <c r="BK28" s="162" t="s">
        <v>467</v>
      </c>
      <c r="BL28" s="163">
        <v>44455</v>
      </c>
      <c r="BM28" s="164" t="s">
        <v>335</v>
      </c>
      <c r="BN28" s="165" t="s">
        <v>453</v>
      </c>
      <c r="BO28" s="163">
        <v>44540</v>
      </c>
      <c r="BP28" s="161" t="s">
        <v>327</v>
      </c>
      <c r="BQ28" s="162" t="s">
        <v>468</v>
      </c>
      <c r="BR28" s="163">
        <v>44897</v>
      </c>
      <c r="BS28" s="164" t="s">
        <v>356</v>
      </c>
      <c r="BT28" s="165" t="s">
        <v>707</v>
      </c>
      <c r="BU28" s="163" t="s">
        <v>341</v>
      </c>
      <c r="BV28" s="161" t="s">
        <v>342</v>
      </c>
      <c r="BW28" s="162" t="s">
        <v>341</v>
      </c>
      <c r="BX28" s="163" t="s">
        <v>341</v>
      </c>
      <c r="BY28" s="164" t="s">
        <v>342</v>
      </c>
      <c r="BZ28" s="166" t="s">
        <v>341</v>
      </c>
      <c r="CA28" s="2">
        <f>COUNTBLANK(A28:BZ28)</f>
        <v>4</v>
      </c>
      <c r="CB28" s="51" t="s">
        <v>802</v>
      </c>
      <c r="CC28" s="51" t="s">
        <v>803</v>
      </c>
      <c r="CD28" s="51" t="s">
        <v>761</v>
      </c>
      <c r="CE28" s="51" t="s">
        <v>770</v>
      </c>
      <c r="CF28" s="51" t="s">
        <v>750</v>
      </c>
      <c r="CG28" s="51" t="s">
        <v>750</v>
      </c>
      <c r="CH28" s="51" t="s">
        <v>766</v>
      </c>
      <c r="CI28" s="51" t="s">
        <v>750</v>
      </c>
      <c r="CJ28" s="51" t="s">
        <v>770</v>
      </c>
      <c r="CK28" s="51"/>
      <c r="CL28" s="51" t="s">
        <v>770</v>
      </c>
      <c r="CM28" s="51" t="s">
        <v>777</v>
      </c>
      <c r="CN28" s="51" t="s">
        <v>770</v>
      </c>
      <c r="CO28" s="51" t="s">
        <v>770</v>
      </c>
      <c r="CP28" s="51" t="s">
        <v>770</v>
      </c>
      <c r="CQ28" s="51" t="s">
        <v>770</v>
      </c>
      <c r="CR28" s="51" t="s">
        <v>796</v>
      </c>
      <c r="CS28" s="51" t="s">
        <v>770</v>
      </c>
      <c r="CT28" s="51" t="s">
        <v>770</v>
      </c>
      <c r="CU28" s="51" t="s">
        <v>770</v>
      </c>
      <c r="CV28" s="51" t="s">
        <v>770</v>
      </c>
      <c r="CW28" s="51" t="s">
        <v>770</v>
      </c>
      <c r="CX28" s="51" t="s">
        <v>770</v>
      </c>
      <c r="CZ28" s="154" t="str">
        <f>J28</f>
        <v>Corrupción</v>
      </c>
      <c r="DA28" s="197" t="str">
        <f>I28</f>
        <v>Posibilidad de afectación reputacional por pérdida de credibilidad y confianza en la Secretaría General, debido a realización de cobros indebidos durante la prestación del servicio en el canal presencial de la Red CADE dispuesto para el servicio a la ciudadanía</v>
      </c>
      <c r="DB28" s="197"/>
      <c r="DC28" s="197"/>
      <c r="DD28" s="197"/>
      <c r="DE28" s="197"/>
      <c r="DF28" s="197"/>
      <c r="DG28" s="197"/>
      <c r="DH28" s="154" t="str">
        <f>Y28</f>
        <v>Alto</v>
      </c>
      <c r="DI28" s="154" t="str">
        <f t="shared" si="10"/>
        <v>Alto</v>
      </c>
      <c r="DK28" s="150" t="e">
        <f>SUM(LEN(#REF!)-LEN(SUBSTITUTE(#REF!,"- Preventivo","")))/LEN("- Preventivo")</f>
        <v>#REF!</v>
      </c>
      <c r="DL28" s="150" t="e">
        <f>SUMIFS($DK$12:$DK$31,$A$12:$A$31,A28)</f>
        <v>#REF!</v>
      </c>
      <c r="DM28" s="150" t="e">
        <f>SUM(LEN(#REF!)-LEN(SUBSTITUTE(#REF!,"- Detectivo","")))/LEN("- Detectivo")</f>
        <v>#REF!</v>
      </c>
      <c r="DN28" s="150" t="e">
        <f>SUMIFS($DM$12:$DM$31,$A$12:$A$31,A28)</f>
        <v>#REF!</v>
      </c>
      <c r="DO28" s="150" t="e">
        <f>SUM(LEN(#REF!)-LEN(SUBSTITUTE(#REF!,"- Correctivo","")))/LEN("- Correctivo")</f>
        <v>#REF!</v>
      </c>
      <c r="DP28" s="150" t="e">
        <f>SUMIFS($DO$12:$DO$31,$A$12:$A$31,A28)</f>
        <v>#REF!</v>
      </c>
      <c r="DQ28" s="150" t="e">
        <f t="shared" ref="DQ28:DQ31" si="11">DK28+DM28+DO28</f>
        <v>#REF!</v>
      </c>
      <c r="DR28" s="150" t="e">
        <f>SUMIFS($DQ$12:$DQ$31,$A$12:$A$31,A28)</f>
        <v>#REF!</v>
      </c>
      <c r="DS28" s="150" t="e">
        <f>SUM(LEN(#REF!)-LEN(SUBSTITUTE(#REF!,"- Documentado","")))/LEN("- Documentado")</f>
        <v>#REF!</v>
      </c>
      <c r="DT28" s="150" t="e">
        <f>SUM(LEN(#REF!)-LEN(SUBSTITUTE(#REF!,"- Documentado","")))/LEN("- Documentado")</f>
        <v>#REF!</v>
      </c>
      <c r="DU28" s="150" t="e">
        <f>SUMIFS($DS$12:$DS$31,$A$12:$A$31,A28)+SUMIFS($DT$12:$DT$31,$A$12:$A$31,A28)</f>
        <v>#REF!</v>
      </c>
      <c r="DV28" s="150" t="e">
        <f>SUM(LEN(#REF!)-LEN(SUBSTITUTE(#REF!,"- Continua","")))/LEN("- Continua")</f>
        <v>#REF!</v>
      </c>
      <c r="DW28" s="150" t="e">
        <f>SUM(LEN(#REF!)-LEN(SUBSTITUTE(#REF!,"- Continua","")))/LEN("- Continua")</f>
        <v>#REF!</v>
      </c>
      <c r="DX28" s="150" t="e">
        <f>SUMIFS($DV$12:$DV$31,$A$12:$A$31,A28)+SUMIFS($DW$12:$DW$31,$A$12:$A$31,A28)</f>
        <v>#REF!</v>
      </c>
      <c r="DY28" s="150" t="e">
        <f>SUM(LEN(#REF!)-LEN(SUBSTITUTE(#REF!,"- Con registro","")))/LEN("- Con registro")</f>
        <v>#REF!</v>
      </c>
      <c r="DZ28" s="150" t="e">
        <f>SUM(LEN(#REF!)-LEN(SUBSTITUTE(#REF!,"- Con registro","")))/LEN("- Con registro")</f>
        <v>#REF!</v>
      </c>
      <c r="EA28" s="150" t="e">
        <f>SUMIFS($DY$12:$DY$31,$A$12:$A$31,A28)+SUMIFS($DZ$12:$DZ$31,$A$12:$A$31,A28)</f>
        <v>#REF!</v>
      </c>
      <c r="EB28" s="153" t="e">
        <f t="shared" ref="EB28:EB31" si="12">CONCATENATE("El proceso estableció ",DR28," controles frente a los riesgos identificados, de los cuales:
")</f>
        <v>#REF!</v>
      </c>
      <c r="EC28" s="153" t="e">
        <f t="shared" ref="EC28:EC31" si="13">CONCATENATE("- ",DL28," son preventivos, ",DN28," detectivos y ",DP28," correctivos.
")</f>
        <v>#REF!</v>
      </c>
      <c r="ED28" s="184" t="e">
        <f t="shared" ref="ED28:ED31" si="14">CONCATENATE("- ",DU28," están documentados, ",DX28," se aplican continuamente de acuerdo con la periodicidad establecida y en ",EA28," se deja registro de la aplicación.")</f>
        <v>#REF!</v>
      </c>
      <c r="EE28" s="194" t="e">
        <f t="shared" ref="EE28:EE31" si="15">CONCATENATE(EB28,EC28,ED28)</f>
        <v>#REF!</v>
      </c>
      <c r="EF28" s="194"/>
      <c r="EG28" s="194"/>
      <c r="EH28" s="194"/>
      <c r="EI28" s="194"/>
      <c r="EJ28" s="194"/>
      <c r="EK28" s="194"/>
      <c r="EL28" s="194"/>
      <c r="EM28" s="194"/>
      <c r="EN28" s="194"/>
      <c r="EP28" s="172" t="str">
        <f t="shared" ref="EP28:EP31" si="16">IF(AQ28&gt;=$EP$1,AQ28,IF(AT28&gt;=$EP$1,AT28,IF(AW28&gt;=$EP$1,AW28,IF(AZ28&gt;=$EP$1,AZ28,IF(BC28&gt;=$EP$1,BC28,IF(BF28&gt;=$EP$1,BF28,IF(BI28&gt;=$EP$1,BI28,IF(BL28&gt;=$EP$1,BL28,IF(BO28&gt;=$EP$1,BO28,IF(BR28&gt;=$EP$1,BR28,IF(BU28&gt;=$EP$1,BU28,IF(BX28&gt;=$EP$1,BX28,""))))))))))))</f>
        <v/>
      </c>
      <c r="EQ28" s="173" t="str">
        <f t="shared" ref="EQ28:EQ31" si="17">IF(EP28="","",$B$6)</f>
        <v/>
      </c>
      <c r="ER28" s="150" t="str">
        <f t="shared" ref="ER28:ER31" si="18">IF(EQ28="","","Riesgos")</f>
        <v/>
      </c>
      <c r="ES28" s="150" t="str">
        <f>IF(ER28="","",CONCATENATE("ID_",G28,": ",I28))</f>
        <v/>
      </c>
      <c r="ET28" s="150" t="str">
        <f>IF(ES28="","",CONCATENATE("Ajuste en ",VLOOKUP(EP28,AQ28:BZ28,(MATCH(EP28,AQ28:BZ28,10)+1))," en el Mapa de riesgos de ",A28))</f>
        <v/>
      </c>
      <c r="EU28" s="150" t="str">
        <f>IF(ET28="","",CONCATENATE("Solicitud de cambio realizada y aprobada por la ",L28," a través del Aplicativo DARUMA"))</f>
        <v/>
      </c>
    </row>
    <row r="29" spans="1:151" ht="399.95" customHeight="1" x14ac:dyDescent="0.2">
      <c r="A29" s="177" t="s">
        <v>698</v>
      </c>
      <c r="B29" s="159" t="s">
        <v>699</v>
      </c>
      <c r="C29" s="159" t="s">
        <v>700</v>
      </c>
      <c r="D29" s="177" t="s">
        <v>701</v>
      </c>
      <c r="E29" s="178" t="s">
        <v>38</v>
      </c>
      <c r="F29" s="159" t="s">
        <v>708</v>
      </c>
      <c r="G29" s="178">
        <v>180</v>
      </c>
      <c r="H29" s="178" t="s">
        <v>837</v>
      </c>
      <c r="I29" s="156" t="s">
        <v>469</v>
      </c>
      <c r="J29" s="177" t="s">
        <v>63</v>
      </c>
      <c r="K29" s="178" t="s">
        <v>325</v>
      </c>
      <c r="L29" s="159" t="s">
        <v>248</v>
      </c>
      <c r="M29" s="165" t="s">
        <v>452</v>
      </c>
      <c r="N29" s="159" t="s">
        <v>454</v>
      </c>
      <c r="O29" s="159" t="s">
        <v>470</v>
      </c>
      <c r="P29" s="159" t="s">
        <v>450</v>
      </c>
      <c r="Q29" s="159" t="s">
        <v>326</v>
      </c>
      <c r="R29" s="159" t="s">
        <v>420</v>
      </c>
      <c r="S29" s="159" t="s">
        <v>743</v>
      </c>
      <c r="T29" s="159" t="s">
        <v>347</v>
      </c>
      <c r="U29" s="179" t="s">
        <v>312</v>
      </c>
      <c r="V29" s="180">
        <v>0.2</v>
      </c>
      <c r="W29" s="179" t="s">
        <v>101</v>
      </c>
      <c r="X29" s="180">
        <v>0.6</v>
      </c>
      <c r="Y29" s="66" t="s">
        <v>84</v>
      </c>
      <c r="Z29" s="159" t="s">
        <v>471</v>
      </c>
      <c r="AA29" s="179" t="s">
        <v>312</v>
      </c>
      <c r="AB29" s="182">
        <v>8.3999999999999991E-2</v>
      </c>
      <c r="AC29" s="179" t="s">
        <v>101</v>
      </c>
      <c r="AD29" s="182">
        <v>0.6</v>
      </c>
      <c r="AE29" s="66" t="s">
        <v>84</v>
      </c>
      <c r="AF29" s="159" t="s">
        <v>472</v>
      </c>
      <c r="AG29" s="177" t="s">
        <v>350</v>
      </c>
      <c r="AH29" s="181" t="s">
        <v>964</v>
      </c>
      <c r="AI29" s="181" t="s">
        <v>965</v>
      </c>
      <c r="AJ29" s="181" t="s">
        <v>966</v>
      </c>
      <c r="AK29" s="181" t="s">
        <v>967</v>
      </c>
      <c r="AL29" s="181" t="s">
        <v>931</v>
      </c>
      <c r="AM29" s="181" t="s">
        <v>968</v>
      </c>
      <c r="AN29" s="159" t="s">
        <v>709</v>
      </c>
      <c r="AO29" s="159" t="s">
        <v>710</v>
      </c>
      <c r="AP29" s="159" t="s">
        <v>711</v>
      </c>
      <c r="AQ29" s="160">
        <v>43496</v>
      </c>
      <c r="AR29" s="161" t="s">
        <v>327</v>
      </c>
      <c r="AS29" s="162" t="s">
        <v>451</v>
      </c>
      <c r="AT29" s="163">
        <v>43593</v>
      </c>
      <c r="AU29" s="164" t="s">
        <v>327</v>
      </c>
      <c r="AV29" s="165" t="s">
        <v>473</v>
      </c>
      <c r="AW29" s="163">
        <v>43759</v>
      </c>
      <c r="AX29" s="161" t="s">
        <v>355</v>
      </c>
      <c r="AY29" s="162" t="s">
        <v>474</v>
      </c>
      <c r="AZ29" s="163">
        <v>43909</v>
      </c>
      <c r="BA29" s="164" t="s">
        <v>475</v>
      </c>
      <c r="BB29" s="165" t="s">
        <v>476</v>
      </c>
      <c r="BC29" s="163">
        <v>44074</v>
      </c>
      <c r="BD29" s="161" t="s">
        <v>338</v>
      </c>
      <c r="BE29" s="162" t="s">
        <v>477</v>
      </c>
      <c r="BF29" s="163">
        <v>44168</v>
      </c>
      <c r="BG29" s="164" t="s">
        <v>355</v>
      </c>
      <c r="BH29" s="165" t="s">
        <v>478</v>
      </c>
      <c r="BI29" s="163">
        <v>44249</v>
      </c>
      <c r="BJ29" s="161" t="s">
        <v>357</v>
      </c>
      <c r="BK29" s="162" t="s">
        <v>455</v>
      </c>
      <c r="BL29" s="163">
        <v>44540</v>
      </c>
      <c r="BM29" s="164" t="s">
        <v>327</v>
      </c>
      <c r="BN29" s="165" t="s">
        <v>479</v>
      </c>
      <c r="BO29" s="163">
        <v>44897</v>
      </c>
      <c r="BP29" s="161" t="s">
        <v>356</v>
      </c>
      <c r="BQ29" s="162" t="s">
        <v>712</v>
      </c>
      <c r="BR29" s="163">
        <v>45037</v>
      </c>
      <c r="BS29" s="161" t="s">
        <v>875</v>
      </c>
      <c r="BT29" s="162" t="s">
        <v>876</v>
      </c>
      <c r="BU29" s="163" t="s">
        <v>341</v>
      </c>
      <c r="BV29" s="161" t="s">
        <v>342</v>
      </c>
      <c r="BW29" s="162" t="s">
        <v>341</v>
      </c>
      <c r="BX29" s="163" t="s">
        <v>341</v>
      </c>
      <c r="BY29" s="164" t="s">
        <v>342</v>
      </c>
      <c r="BZ29" s="166" t="s">
        <v>341</v>
      </c>
      <c r="CA29" s="2">
        <f>COUNTBLANK(A29:BZ29)</f>
        <v>4</v>
      </c>
      <c r="CB29" s="51" t="s">
        <v>802</v>
      </c>
      <c r="CC29" s="51" t="s">
        <v>803</v>
      </c>
      <c r="CD29" s="51" t="s">
        <v>761</v>
      </c>
      <c r="CE29" s="51" t="s">
        <v>770</v>
      </c>
      <c r="CF29" s="51" t="s">
        <v>750</v>
      </c>
      <c r="CG29" s="51" t="s">
        <v>750</v>
      </c>
      <c r="CH29" s="51" t="s">
        <v>766</v>
      </c>
      <c r="CI29" s="51" t="s">
        <v>750</v>
      </c>
      <c r="CJ29" s="51" t="s">
        <v>770</v>
      </c>
      <c r="CK29" s="51"/>
      <c r="CL29" s="51" t="s">
        <v>770</v>
      </c>
      <c r="CM29" s="51" t="s">
        <v>777</v>
      </c>
      <c r="CN29" s="51" t="s">
        <v>770</v>
      </c>
      <c r="CO29" s="51" t="s">
        <v>770</v>
      </c>
      <c r="CP29" s="51" t="s">
        <v>770</v>
      </c>
      <c r="CQ29" s="51" t="s">
        <v>770</v>
      </c>
      <c r="CR29" s="51" t="s">
        <v>797</v>
      </c>
      <c r="CS29" s="51" t="s">
        <v>770</v>
      </c>
      <c r="CT29" s="51" t="s">
        <v>770</v>
      </c>
      <c r="CU29" s="51" t="s">
        <v>770</v>
      </c>
      <c r="CV29" s="51" t="s">
        <v>770</v>
      </c>
      <c r="CW29" s="51" t="s">
        <v>770</v>
      </c>
      <c r="CX29" s="51" t="s">
        <v>770</v>
      </c>
      <c r="CZ29" s="154" t="str">
        <f>J29</f>
        <v>Corrupción</v>
      </c>
      <c r="DA29" s="197" t="str">
        <f>I29</f>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v>
      </c>
      <c r="DB29" s="197"/>
      <c r="DC29" s="197"/>
      <c r="DD29" s="197"/>
      <c r="DE29" s="197"/>
      <c r="DF29" s="197"/>
      <c r="DG29" s="197"/>
      <c r="DH29" s="154" t="str">
        <f>Y29</f>
        <v>Moderado</v>
      </c>
      <c r="DI29" s="154" t="str">
        <f t="shared" si="10"/>
        <v>Moderado</v>
      </c>
      <c r="DK29" s="150" t="e">
        <f>SUM(LEN(#REF!)-LEN(SUBSTITUTE(#REF!,"- Preventivo","")))/LEN("- Preventivo")</f>
        <v>#REF!</v>
      </c>
      <c r="DL29" s="150" t="e">
        <f>SUMIFS($DK$12:$DK$31,$A$12:$A$31,A29)</f>
        <v>#REF!</v>
      </c>
      <c r="DM29" s="150" t="e">
        <f>SUM(LEN(#REF!)-LEN(SUBSTITUTE(#REF!,"- Detectivo","")))/LEN("- Detectivo")</f>
        <v>#REF!</v>
      </c>
      <c r="DN29" s="150" t="e">
        <f>SUMIFS($DM$12:$DM$31,$A$12:$A$31,A29)</f>
        <v>#REF!</v>
      </c>
      <c r="DO29" s="150" t="e">
        <f>SUM(LEN(#REF!)-LEN(SUBSTITUTE(#REF!,"- Correctivo","")))/LEN("- Correctivo")</f>
        <v>#REF!</v>
      </c>
      <c r="DP29" s="150" t="e">
        <f>SUMIFS($DO$12:$DO$31,$A$12:$A$31,A29)</f>
        <v>#REF!</v>
      </c>
      <c r="DQ29" s="150" t="e">
        <f t="shared" si="11"/>
        <v>#REF!</v>
      </c>
      <c r="DR29" s="150" t="e">
        <f>SUMIFS($DQ$12:$DQ$31,$A$12:$A$31,A29)</f>
        <v>#REF!</v>
      </c>
      <c r="DS29" s="150" t="e">
        <f>SUM(LEN(#REF!)-LEN(SUBSTITUTE(#REF!,"- Documentado","")))/LEN("- Documentado")</f>
        <v>#REF!</v>
      </c>
      <c r="DT29" s="150" t="e">
        <f>SUM(LEN(#REF!)-LEN(SUBSTITUTE(#REF!,"- Documentado","")))/LEN("- Documentado")</f>
        <v>#REF!</v>
      </c>
      <c r="DU29" s="150" t="e">
        <f>SUMIFS($DS$12:$DS$31,$A$12:$A$31,A29)+SUMIFS($DT$12:$DT$31,$A$12:$A$31,A29)</f>
        <v>#REF!</v>
      </c>
      <c r="DV29" s="150" t="e">
        <f>SUM(LEN(#REF!)-LEN(SUBSTITUTE(#REF!,"- Continua","")))/LEN("- Continua")</f>
        <v>#REF!</v>
      </c>
      <c r="DW29" s="150" t="e">
        <f>SUM(LEN(#REF!)-LEN(SUBSTITUTE(#REF!,"- Continua","")))/LEN("- Continua")</f>
        <v>#REF!</v>
      </c>
      <c r="DX29" s="150" t="e">
        <f>SUMIFS($DV$12:$DV$31,$A$12:$A$31,A29)+SUMIFS($DW$12:$DW$31,$A$12:$A$31,A29)</f>
        <v>#REF!</v>
      </c>
      <c r="DY29" s="150" t="e">
        <f>SUM(LEN(#REF!)-LEN(SUBSTITUTE(#REF!,"- Con registro","")))/LEN("- Con registro")</f>
        <v>#REF!</v>
      </c>
      <c r="DZ29" s="150" t="e">
        <f>SUM(LEN(#REF!)-LEN(SUBSTITUTE(#REF!,"- Con registro","")))/LEN("- Con registro")</f>
        <v>#REF!</v>
      </c>
      <c r="EA29" s="150" t="e">
        <f>SUMIFS($DY$12:$DY$31,$A$12:$A$31,A29)+SUMIFS($DZ$12:$DZ$31,$A$12:$A$31,A29)</f>
        <v>#REF!</v>
      </c>
      <c r="EB29" s="153" t="e">
        <f t="shared" si="12"/>
        <v>#REF!</v>
      </c>
      <c r="EC29" s="153" t="e">
        <f t="shared" si="13"/>
        <v>#REF!</v>
      </c>
      <c r="ED29" s="184" t="e">
        <f t="shared" si="14"/>
        <v>#REF!</v>
      </c>
      <c r="EE29" s="194" t="e">
        <f t="shared" si="15"/>
        <v>#REF!</v>
      </c>
      <c r="EF29" s="194"/>
      <c r="EG29" s="194"/>
      <c r="EH29" s="194"/>
      <c r="EI29" s="194"/>
      <c r="EJ29" s="194"/>
      <c r="EK29" s="194"/>
      <c r="EL29" s="194"/>
      <c r="EM29" s="194"/>
      <c r="EN29" s="194"/>
      <c r="EP29" s="172" t="str">
        <f t="shared" si="16"/>
        <v/>
      </c>
      <c r="EQ29" s="173" t="str">
        <f t="shared" si="17"/>
        <v/>
      </c>
      <c r="ER29" s="150" t="str">
        <f t="shared" si="18"/>
        <v/>
      </c>
      <c r="ES29" s="150" t="str">
        <f>IF(ER29="","",CONCATENATE("ID_",G29,": ",I29))</f>
        <v/>
      </c>
      <c r="ET29" s="150" t="str">
        <f>IF(ES29="","",CONCATENATE("Ajuste en ",VLOOKUP(EP29,AQ29:BZ29,(MATCH(EP29,AQ29:BZ29,10)+1))," en el Mapa de riesgos de ",A29))</f>
        <v/>
      </c>
      <c r="EU29" s="150" t="str">
        <f>IF(ET29="","",CONCATENATE("Solicitud de cambio realizada y aprobada por la ",L29," a través del Aplicativo DARUMA"))</f>
        <v/>
      </c>
    </row>
    <row r="30" spans="1:151" ht="399.95" customHeight="1" x14ac:dyDescent="0.2">
      <c r="A30" s="177" t="s">
        <v>698</v>
      </c>
      <c r="B30" s="159" t="s">
        <v>699</v>
      </c>
      <c r="C30" s="159" t="s">
        <v>700</v>
      </c>
      <c r="D30" s="177" t="s">
        <v>701</v>
      </c>
      <c r="E30" s="178" t="s">
        <v>38</v>
      </c>
      <c r="F30" s="159" t="s">
        <v>714</v>
      </c>
      <c r="G30" s="178">
        <v>181</v>
      </c>
      <c r="H30" s="178" t="s">
        <v>838</v>
      </c>
      <c r="I30" s="156" t="s">
        <v>343</v>
      </c>
      <c r="J30" s="177" t="s">
        <v>63</v>
      </c>
      <c r="K30" s="178" t="s">
        <v>344</v>
      </c>
      <c r="L30" s="159" t="s">
        <v>747</v>
      </c>
      <c r="M30" s="165" t="s">
        <v>452</v>
      </c>
      <c r="N30" s="159" t="s">
        <v>454</v>
      </c>
      <c r="O30" s="159" t="s">
        <v>715</v>
      </c>
      <c r="P30" s="159" t="s">
        <v>450</v>
      </c>
      <c r="Q30" s="159" t="s">
        <v>326</v>
      </c>
      <c r="R30" s="159" t="s">
        <v>346</v>
      </c>
      <c r="S30" s="159" t="s">
        <v>743</v>
      </c>
      <c r="T30" s="159" t="s">
        <v>347</v>
      </c>
      <c r="U30" s="179" t="s">
        <v>312</v>
      </c>
      <c r="V30" s="180">
        <v>0.2</v>
      </c>
      <c r="W30" s="179" t="s">
        <v>51</v>
      </c>
      <c r="X30" s="180">
        <v>1</v>
      </c>
      <c r="Y30" s="66" t="s">
        <v>272</v>
      </c>
      <c r="Z30" s="159" t="s">
        <v>348</v>
      </c>
      <c r="AA30" s="179" t="s">
        <v>312</v>
      </c>
      <c r="AB30" s="182">
        <v>5.04E-2</v>
      </c>
      <c r="AC30" s="179" t="s">
        <v>51</v>
      </c>
      <c r="AD30" s="182">
        <v>1</v>
      </c>
      <c r="AE30" s="66" t="s">
        <v>272</v>
      </c>
      <c r="AF30" s="159" t="s">
        <v>349</v>
      </c>
      <c r="AG30" s="177" t="s">
        <v>350</v>
      </c>
      <c r="AH30" s="181" t="s">
        <v>1002</v>
      </c>
      <c r="AI30" s="181" t="s">
        <v>969</v>
      </c>
      <c r="AJ30" s="181" t="s">
        <v>970</v>
      </c>
      <c r="AK30" s="181" t="s">
        <v>971</v>
      </c>
      <c r="AL30" s="181" t="s">
        <v>972</v>
      </c>
      <c r="AM30" s="181" t="s">
        <v>921</v>
      </c>
      <c r="AN30" s="159" t="s">
        <v>716</v>
      </c>
      <c r="AO30" s="159" t="s">
        <v>717</v>
      </c>
      <c r="AP30" s="159" t="s">
        <v>718</v>
      </c>
      <c r="AQ30" s="160">
        <v>43350</v>
      </c>
      <c r="AR30" s="161" t="s">
        <v>327</v>
      </c>
      <c r="AS30" s="162" t="s">
        <v>328</v>
      </c>
      <c r="AT30" s="163">
        <v>43593</v>
      </c>
      <c r="AU30" s="164" t="s">
        <v>329</v>
      </c>
      <c r="AV30" s="165" t="s">
        <v>330</v>
      </c>
      <c r="AW30" s="163">
        <v>43755</v>
      </c>
      <c r="AX30" s="161" t="s">
        <v>331</v>
      </c>
      <c r="AY30" s="162" t="s">
        <v>332</v>
      </c>
      <c r="AZ30" s="163">
        <v>43896</v>
      </c>
      <c r="BA30" s="164" t="s">
        <v>333</v>
      </c>
      <c r="BB30" s="165" t="s">
        <v>334</v>
      </c>
      <c r="BC30" s="163">
        <v>44056</v>
      </c>
      <c r="BD30" s="161" t="s">
        <v>335</v>
      </c>
      <c r="BE30" s="162" t="s">
        <v>336</v>
      </c>
      <c r="BF30" s="163">
        <v>44168</v>
      </c>
      <c r="BG30" s="164" t="s">
        <v>331</v>
      </c>
      <c r="BH30" s="165" t="s">
        <v>337</v>
      </c>
      <c r="BI30" s="163">
        <v>44249</v>
      </c>
      <c r="BJ30" s="161" t="s">
        <v>338</v>
      </c>
      <c r="BK30" s="162" t="s">
        <v>713</v>
      </c>
      <c r="BL30" s="163">
        <v>44335</v>
      </c>
      <c r="BM30" s="164" t="s">
        <v>335</v>
      </c>
      <c r="BN30" s="165" t="s">
        <v>339</v>
      </c>
      <c r="BO30" s="163">
        <v>44530</v>
      </c>
      <c r="BP30" s="161" t="s">
        <v>327</v>
      </c>
      <c r="BQ30" s="162" t="s">
        <v>340</v>
      </c>
      <c r="BR30" s="163">
        <v>44690</v>
      </c>
      <c r="BS30" s="164" t="s">
        <v>335</v>
      </c>
      <c r="BT30" s="165" t="s">
        <v>610</v>
      </c>
      <c r="BU30" s="163">
        <v>44897</v>
      </c>
      <c r="BV30" s="161" t="s">
        <v>356</v>
      </c>
      <c r="BW30" s="162" t="s">
        <v>719</v>
      </c>
      <c r="BX30" s="163" t="s">
        <v>341</v>
      </c>
      <c r="BY30" s="164" t="s">
        <v>342</v>
      </c>
      <c r="BZ30" s="166" t="s">
        <v>341</v>
      </c>
      <c r="CA30" s="2">
        <f>COUNTBLANK(A30:BZ30)</f>
        <v>2</v>
      </c>
      <c r="CB30" s="51" t="s">
        <v>819</v>
      </c>
      <c r="CC30" s="51" t="s">
        <v>804</v>
      </c>
      <c r="CD30" s="51" t="s">
        <v>761</v>
      </c>
      <c r="CE30" s="51" t="s">
        <v>752</v>
      </c>
      <c r="CF30" s="51" t="s">
        <v>750</v>
      </c>
      <c r="CG30" s="51" t="s">
        <v>750</v>
      </c>
      <c r="CH30" s="51" t="s">
        <v>766</v>
      </c>
      <c r="CI30" s="51" t="s">
        <v>750</v>
      </c>
      <c r="CJ30" s="51" t="s">
        <v>770</v>
      </c>
      <c r="CK30" s="51"/>
      <c r="CL30" s="51" t="s">
        <v>770</v>
      </c>
      <c r="CM30" s="51" t="s">
        <v>777</v>
      </c>
      <c r="CN30" s="51" t="s">
        <v>770</v>
      </c>
      <c r="CO30" s="51" t="s">
        <v>770</v>
      </c>
      <c r="CP30" s="51" t="s">
        <v>770</v>
      </c>
      <c r="CQ30" s="51" t="s">
        <v>770</v>
      </c>
      <c r="CR30" s="51" t="s">
        <v>797</v>
      </c>
      <c r="CS30" s="51" t="s">
        <v>770</v>
      </c>
      <c r="CT30" s="51" t="s">
        <v>770</v>
      </c>
      <c r="CU30" s="51" t="s">
        <v>770</v>
      </c>
      <c r="CV30" s="51" t="s">
        <v>770</v>
      </c>
      <c r="CW30" s="51" t="s">
        <v>770</v>
      </c>
      <c r="CX30" s="51" t="s">
        <v>770</v>
      </c>
      <c r="CZ30" s="154" t="str">
        <f>J30</f>
        <v>Corrupción</v>
      </c>
      <c r="DA30" s="197" t="str">
        <f>I30</f>
        <v>Posibilidad de afectación económica (o presupuestal) por sanción de un ente de control o ente regulador, debido a decisiones ajustadas a intereses propios o de terceros en la ejecución de Proyectos en materia TIC y Transformación digital, para obtener dádivas o beneficios</v>
      </c>
      <c r="DB30" s="197"/>
      <c r="DC30" s="197"/>
      <c r="DD30" s="197"/>
      <c r="DE30" s="197"/>
      <c r="DF30" s="197"/>
      <c r="DG30" s="197"/>
      <c r="DH30" s="154" t="str">
        <f>Y30</f>
        <v>Extremo</v>
      </c>
      <c r="DI30" s="154" t="str">
        <f t="shared" si="10"/>
        <v>Extremo</v>
      </c>
      <c r="DK30" s="150" t="e">
        <f>SUM(LEN(#REF!)-LEN(SUBSTITUTE(#REF!,"- Preventivo","")))/LEN("- Preventivo")</f>
        <v>#REF!</v>
      </c>
      <c r="DL30" s="150" t="e">
        <f>SUMIFS($DK$12:$DK$31,$A$12:$A$31,A30)</f>
        <v>#REF!</v>
      </c>
      <c r="DM30" s="150" t="e">
        <f>SUM(LEN(#REF!)-LEN(SUBSTITUTE(#REF!,"- Detectivo","")))/LEN("- Detectivo")</f>
        <v>#REF!</v>
      </c>
      <c r="DN30" s="150" t="e">
        <f>SUMIFS($DM$12:$DM$31,$A$12:$A$31,A30)</f>
        <v>#REF!</v>
      </c>
      <c r="DO30" s="150" t="e">
        <f>SUM(LEN(#REF!)-LEN(SUBSTITUTE(#REF!,"- Correctivo","")))/LEN("- Correctivo")</f>
        <v>#REF!</v>
      </c>
      <c r="DP30" s="150" t="e">
        <f>SUMIFS($DO$12:$DO$31,$A$12:$A$31,A30)</f>
        <v>#REF!</v>
      </c>
      <c r="DQ30" s="150" t="e">
        <f t="shared" si="11"/>
        <v>#REF!</v>
      </c>
      <c r="DR30" s="150" t="e">
        <f>SUMIFS($DQ$12:$DQ$31,$A$12:$A$31,A30)</f>
        <v>#REF!</v>
      </c>
      <c r="DS30" s="150" t="e">
        <f>SUM(LEN(#REF!)-LEN(SUBSTITUTE(#REF!,"- Documentado","")))/LEN("- Documentado")</f>
        <v>#REF!</v>
      </c>
      <c r="DT30" s="150" t="e">
        <f>SUM(LEN(#REF!)-LEN(SUBSTITUTE(#REF!,"- Documentado","")))/LEN("- Documentado")</f>
        <v>#REF!</v>
      </c>
      <c r="DU30" s="150" t="e">
        <f>SUMIFS($DS$12:$DS$31,$A$12:$A$31,A30)+SUMIFS($DT$12:$DT$31,$A$12:$A$31,A30)</f>
        <v>#REF!</v>
      </c>
      <c r="DV30" s="150" t="e">
        <f>SUM(LEN(#REF!)-LEN(SUBSTITUTE(#REF!,"- Continua","")))/LEN("- Continua")</f>
        <v>#REF!</v>
      </c>
      <c r="DW30" s="150" t="e">
        <f>SUM(LEN(#REF!)-LEN(SUBSTITUTE(#REF!,"- Continua","")))/LEN("- Continua")</f>
        <v>#REF!</v>
      </c>
      <c r="DX30" s="150" t="e">
        <f>SUMIFS($DV$12:$DV$31,$A$12:$A$31,A30)+SUMIFS($DW$12:$DW$31,$A$12:$A$31,A30)</f>
        <v>#REF!</v>
      </c>
      <c r="DY30" s="150" t="e">
        <f>SUM(LEN(#REF!)-LEN(SUBSTITUTE(#REF!,"- Con registro","")))/LEN("- Con registro")</f>
        <v>#REF!</v>
      </c>
      <c r="DZ30" s="150" t="e">
        <f>SUM(LEN(#REF!)-LEN(SUBSTITUTE(#REF!,"- Con registro","")))/LEN("- Con registro")</f>
        <v>#REF!</v>
      </c>
      <c r="EA30" s="150" t="e">
        <f>SUMIFS($DY$12:$DY$31,$A$12:$A$31,A30)+SUMIFS($DZ$12:$DZ$31,$A$12:$A$31,A30)</f>
        <v>#REF!</v>
      </c>
      <c r="EB30" s="153" t="e">
        <f t="shared" si="12"/>
        <v>#REF!</v>
      </c>
      <c r="EC30" s="153" t="e">
        <f t="shared" si="13"/>
        <v>#REF!</v>
      </c>
      <c r="ED30" s="184" t="e">
        <f t="shared" si="14"/>
        <v>#REF!</v>
      </c>
      <c r="EE30" s="194" t="e">
        <f t="shared" si="15"/>
        <v>#REF!</v>
      </c>
      <c r="EF30" s="194"/>
      <c r="EG30" s="194"/>
      <c r="EH30" s="194"/>
      <c r="EI30" s="194"/>
      <c r="EJ30" s="194"/>
      <c r="EK30" s="194"/>
      <c r="EL30" s="194"/>
      <c r="EM30" s="194"/>
      <c r="EN30" s="194"/>
      <c r="EP30" s="172" t="str">
        <f t="shared" si="16"/>
        <v/>
      </c>
      <c r="EQ30" s="173" t="str">
        <f t="shared" si="17"/>
        <v/>
      </c>
      <c r="ER30" s="150" t="str">
        <f t="shared" si="18"/>
        <v/>
      </c>
      <c r="ES30" s="150" t="str">
        <f>IF(ER30="","",CONCATENATE("ID_",G30,": ",I30))</f>
        <v/>
      </c>
      <c r="ET30" s="150" t="str">
        <f>IF(ES30="","",CONCATENATE("Ajuste en ",VLOOKUP(EP30,AQ30:BZ30,(MATCH(EP30,AQ30:BZ30,10)+1))," en el Mapa de riesgos de ",A30))</f>
        <v/>
      </c>
      <c r="EU30" s="150" t="str">
        <f>IF(ET30="","",CONCATENATE("Solicitud de cambio realizada y aprobada por la ",L30," a través del Aplicativo DARUMA"))</f>
        <v/>
      </c>
    </row>
    <row r="31" spans="1:151" ht="399.95" customHeight="1" x14ac:dyDescent="0.2">
      <c r="A31" s="177" t="s">
        <v>720</v>
      </c>
      <c r="B31" s="159" t="s">
        <v>721</v>
      </c>
      <c r="C31" s="159" t="s">
        <v>722</v>
      </c>
      <c r="D31" s="177" t="s">
        <v>723</v>
      </c>
      <c r="E31" s="178" t="s">
        <v>38</v>
      </c>
      <c r="F31" s="159" t="s">
        <v>724</v>
      </c>
      <c r="G31" s="178">
        <v>197</v>
      </c>
      <c r="H31" s="178" t="s">
        <v>839</v>
      </c>
      <c r="I31" s="156" t="s">
        <v>591</v>
      </c>
      <c r="J31" s="177" t="s">
        <v>63</v>
      </c>
      <c r="K31" s="178" t="s">
        <v>344</v>
      </c>
      <c r="L31" s="159" t="s">
        <v>746</v>
      </c>
      <c r="M31" s="165" t="s">
        <v>592</v>
      </c>
      <c r="N31" s="159" t="s">
        <v>593</v>
      </c>
      <c r="O31" s="159" t="s">
        <v>594</v>
      </c>
      <c r="P31" s="159" t="s">
        <v>588</v>
      </c>
      <c r="Q31" s="159" t="s">
        <v>326</v>
      </c>
      <c r="R31" s="159" t="s">
        <v>346</v>
      </c>
      <c r="S31" s="159" t="s">
        <v>744</v>
      </c>
      <c r="T31" s="159" t="s">
        <v>589</v>
      </c>
      <c r="U31" s="179" t="s">
        <v>312</v>
      </c>
      <c r="V31" s="180">
        <v>0.2</v>
      </c>
      <c r="W31" s="179" t="s">
        <v>77</v>
      </c>
      <c r="X31" s="180">
        <v>0.8</v>
      </c>
      <c r="Y31" s="66" t="s">
        <v>271</v>
      </c>
      <c r="Z31" s="159" t="s">
        <v>389</v>
      </c>
      <c r="AA31" s="179" t="s">
        <v>312</v>
      </c>
      <c r="AB31" s="182">
        <v>2.4695999999999999E-2</v>
      </c>
      <c r="AC31" s="179" t="s">
        <v>77</v>
      </c>
      <c r="AD31" s="182">
        <v>0.8</v>
      </c>
      <c r="AE31" s="66" t="s">
        <v>271</v>
      </c>
      <c r="AF31" s="159" t="s">
        <v>390</v>
      </c>
      <c r="AG31" s="177" t="s">
        <v>350</v>
      </c>
      <c r="AH31" s="181" t="s">
        <v>1003</v>
      </c>
      <c r="AI31" s="181" t="s">
        <v>973</v>
      </c>
      <c r="AJ31" s="181" t="s">
        <v>974</v>
      </c>
      <c r="AK31" s="181" t="s">
        <v>975</v>
      </c>
      <c r="AL31" s="181" t="s">
        <v>918</v>
      </c>
      <c r="AM31" s="181" t="s">
        <v>976</v>
      </c>
      <c r="AN31" s="159" t="s">
        <v>725</v>
      </c>
      <c r="AO31" s="159" t="s">
        <v>726</v>
      </c>
      <c r="AP31" s="159" t="s">
        <v>727</v>
      </c>
      <c r="AQ31" s="160">
        <v>43496</v>
      </c>
      <c r="AR31" s="161" t="s">
        <v>327</v>
      </c>
      <c r="AS31" s="162" t="s">
        <v>505</v>
      </c>
      <c r="AT31" s="163">
        <v>43599</v>
      </c>
      <c r="AU31" s="164" t="s">
        <v>327</v>
      </c>
      <c r="AV31" s="165" t="s">
        <v>595</v>
      </c>
      <c r="AW31" s="163">
        <v>43759</v>
      </c>
      <c r="AX31" s="161" t="s">
        <v>403</v>
      </c>
      <c r="AY31" s="162" t="s">
        <v>596</v>
      </c>
      <c r="AZ31" s="163">
        <v>43896</v>
      </c>
      <c r="BA31" s="164" t="s">
        <v>402</v>
      </c>
      <c r="BB31" s="165" t="s">
        <v>597</v>
      </c>
      <c r="BC31" s="163">
        <v>44075</v>
      </c>
      <c r="BD31" s="161" t="s">
        <v>335</v>
      </c>
      <c r="BE31" s="162" t="s">
        <v>590</v>
      </c>
      <c r="BF31" s="163">
        <v>44168</v>
      </c>
      <c r="BG31" s="164" t="s">
        <v>370</v>
      </c>
      <c r="BH31" s="165" t="s">
        <v>517</v>
      </c>
      <c r="BI31" s="163">
        <v>44246</v>
      </c>
      <c r="BJ31" s="161" t="s">
        <v>562</v>
      </c>
      <c r="BK31" s="162" t="s">
        <v>598</v>
      </c>
      <c r="BL31" s="163">
        <v>44545</v>
      </c>
      <c r="BM31" s="164" t="s">
        <v>327</v>
      </c>
      <c r="BN31" s="165" t="s">
        <v>599</v>
      </c>
      <c r="BO31" s="163">
        <v>44904</v>
      </c>
      <c r="BP31" s="161" t="s">
        <v>356</v>
      </c>
      <c r="BQ31" s="162" t="s">
        <v>728</v>
      </c>
      <c r="BR31" s="163" t="s">
        <v>341</v>
      </c>
      <c r="BS31" s="164" t="s">
        <v>342</v>
      </c>
      <c r="BT31" s="165" t="s">
        <v>341</v>
      </c>
      <c r="BU31" s="163" t="s">
        <v>341</v>
      </c>
      <c r="BV31" s="161" t="s">
        <v>342</v>
      </c>
      <c r="BW31" s="162" t="s">
        <v>341</v>
      </c>
      <c r="BX31" s="163" t="s">
        <v>341</v>
      </c>
      <c r="BY31" s="164" t="s">
        <v>342</v>
      </c>
      <c r="BZ31" s="166" t="s">
        <v>341</v>
      </c>
      <c r="CA31" s="2">
        <f>COUNTBLANK(A31:BZ31)</f>
        <v>6</v>
      </c>
      <c r="CB31" s="51" t="s">
        <v>813</v>
      </c>
      <c r="CC31" s="51" t="s">
        <v>814</v>
      </c>
      <c r="CD31" s="51" t="s">
        <v>762</v>
      </c>
      <c r="CE31" s="51" t="s">
        <v>752</v>
      </c>
      <c r="CF31" s="51" t="s">
        <v>750</v>
      </c>
      <c r="CG31" s="51" t="s">
        <v>750</v>
      </c>
      <c r="CH31" s="51" t="s">
        <v>766</v>
      </c>
      <c r="CI31" s="51" t="s">
        <v>750</v>
      </c>
      <c r="CJ31" s="51" t="s">
        <v>770</v>
      </c>
      <c r="CK31" s="51"/>
      <c r="CL31" s="51" t="s">
        <v>770</v>
      </c>
      <c r="CM31" s="51" t="s">
        <v>777</v>
      </c>
      <c r="CN31" s="51" t="s">
        <v>770</v>
      </c>
      <c r="CO31" s="51" t="s">
        <v>770</v>
      </c>
      <c r="CP31" s="51" t="s">
        <v>770</v>
      </c>
      <c r="CQ31" s="51" t="s">
        <v>770</v>
      </c>
      <c r="CR31" s="51" t="s">
        <v>798</v>
      </c>
      <c r="CS31" s="51" t="s">
        <v>770</v>
      </c>
      <c r="CT31" s="51" t="s">
        <v>770</v>
      </c>
      <c r="CU31" s="51" t="s">
        <v>770</v>
      </c>
      <c r="CV31" s="51" t="s">
        <v>770</v>
      </c>
      <c r="CW31" s="51" t="s">
        <v>770</v>
      </c>
      <c r="CX31" s="51" t="s">
        <v>770</v>
      </c>
      <c r="CZ31" s="154" t="str">
        <f>J31</f>
        <v>Corrupción</v>
      </c>
      <c r="DA31" s="197" t="str">
        <f>I31</f>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v>
      </c>
      <c r="DB31" s="197"/>
      <c r="DC31" s="197"/>
      <c r="DD31" s="197"/>
      <c r="DE31" s="197"/>
      <c r="DF31" s="197"/>
      <c r="DG31" s="197"/>
      <c r="DH31" s="154" t="str">
        <f>Y31</f>
        <v>Alto</v>
      </c>
      <c r="DI31" s="154" t="str">
        <f t="shared" si="10"/>
        <v>Alto</v>
      </c>
      <c r="DK31" s="150" t="e">
        <f>SUM(LEN(#REF!)-LEN(SUBSTITUTE(#REF!,"- Preventivo","")))/LEN("- Preventivo")</f>
        <v>#REF!</v>
      </c>
      <c r="DL31" s="150" t="e">
        <f>SUMIFS($DK$12:$DK$31,$A$12:$A$31,A31)</f>
        <v>#REF!</v>
      </c>
      <c r="DM31" s="150" t="e">
        <f>SUM(LEN(#REF!)-LEN(SUBSTITUTE(#REF!,"- Detectivo","")))/LEN("- Detectivo")</f>
        <v>#REF!</v>
      </c>
      <c r="DN31" s="150" t="e">
        <f>SUMIFS($DM$12:$DM$31,$A$12:$A$31,A31)</f>
        <v>#REF!</v>
      </c>
      <c r="DO31" s="150" t="e">
        <f>SUM(LEN(#REF!)-LEN(SUBSTITUTE(#REF!,"- Correctivo","")))/LEN("- Correctivo")</f>
        <v>#REF!</v>
      </c>
      <c r="DP31" s="150" t="e">
        <f>SUMIFS($DO$12:$DO$31,$A$12:$A$31,A31)</f>
        <v>#REF!</v>
      </c>
      <c r="DQ31" s="150" t="e">
        <f t="shared" si="11"/>
        <v>#REF!</v>
      </c>
      <c r="DR31" s="150" t="e">
        <f>SUMIFS($DQ$12:$DQ$31,$A$12:$A$31,A31)</f>
        <v>#REF!</v>
      </c>
      <c r="DS31" s="150" t="e">
        <f>SUM(LEN(#REF!)-LEN(SUBSTITUTE(#REF!,"- Documentado","")))/LEN("- Documentado")</f>
        <v>#REF!</v>
      </c>
      <c r="DT31" s="150" t="e">
        <f>SUM(LEN(#REF!)-LEN(SUBSTITUTE(#REF!,"- Documentado","")))/LEN("- Documentado")</f>
        <v>#REF!</v>
      </c>
      <c r="DU31" s="150" t="e">
        <f>SUMIFS($DS$12:$DS$31,$A$12:$A$31,A31)+SUMIFS($DT$12:$DT$31,$A$12:$A$31,A31)</f>
        <v>#REF!</v>
      </c>
      <c r="DV31" s="150" t="e">
        <f>SUM(LEN(#REF!)-LEN(SUBSTITUTE(#REF!,"- Continua","")))/LEN("- Continua")</f>
        <v>#REF!</v>
      </c>
      <c r="DW31" s="150" t="e">
        <f>SUM(LEN(#REF!)-LEN(SUBSTITUTE(#REF!,"- Continua","")))/LEN("- Continua")</f>
        <v>#REF!</v>
      </c>
      <c r="DX31" s="150" t="e">
        <f>SUMIFS($DV$12:$DV$31,$A$12:$A$31,A31)+SUMIFS($DW$12:$DW$31,$A$12:$A$31,A31)</f>
        <v>#REF!</v>
      </c>
      <c r="DY31" s="150" t="e">
        <f>SUM(LEN(#REF!)-LEN(SUBSTITUTE(#REF!,"- Con registro","")))/LEN("- Con registro")</f>
        <v>#REF!</v>
      </c>
      <c r="DZ31" s="150" t="e">
        <f>SUM(LEN(#REF!)-LEN(SUBSTITUTE(#REF!,"- Con registro","")))/LEN("- Con registro")</f>
        <v>#REF!</v>
      </c>
      <c r="EA31" s="150" t="e">
        <f>SUMIFS($DY$12:$DY$31,$A$12:$A$31,A31)+SUMIFS($DZ$12:$DZ$31,$A$12:$A$31,A31)</f>
        <v>#REF!</v>
      </c>
      <c r="EB31" s="153" t="e">
        <f t="shared" si="12"/>
        <v>#REF!</v>
      </c>
      <c r="EC31" s="153" t="e">
        <f t="shared" si="13"/>
        <v>#REF!</v>
      </c>
      <c r="ED31" s="184" t="e">
        <f t="shared" si="14"/>
        <v>#REF!</v>
      </c>
      <c r="EE31" s="194" t="e">
        <f t="shared" si="15"/>
        <v>#REF!</v>
      </c>
      <c r="EF31" s="194"/>
      <c r="EG31" s="194"/>
      <c r="EH31" s="194"/>
      <c r="EI31" s="194"/>
      <c r="EJ31" s="194"/>
      <c r="EK31" s="194"/>
      <c r="EL31" s="194"/>
      <c r="EM31" s="194"/>
      <c r="EN31" s="194"/>
      <c r="EP31" s="172" t="str">
        <f t="shared" si="16"/>
        <v/>
      </c>
      <c r="EQ31" s="173" t="str">
        <f t="shared" si="17"/>
        <v/>
      </c>
      <c r="ER31" s="150" t="str">
        <f t="shared" si="18"/>
        <v/>
      </c>
      <c r="ES31" s="150" t="str">
        <f>IF(ER31="","",CONCATENATE("ID_",G31,": ",I31))</f>
        <v/>
      </c>
      <c r="ET31" s="150" t="str">
        <f>IF(ES31="","",CONCATENATE("Ajuste en ",VLOOKUP(EP31,AQ31:BZ31,(MATCH(EP31,AQ31:BZ31,10)+1))," en el Mapa de riesgos de ",A31))</f>
        <v/>
      </c>
      <c r="EU31" s="150" t="str">
        <f>IF(ET31="","",CONCATENATE("Solicitud de cambio realizada y aprobada por la ",L31," a través del Aplicativo DARUMA"))</f>
        <v/>
      </c>
    </row>
    <row r="32" spans="1:151" x14ac:dyDescent="0.2">
      <c r="DA32" s="193"/>
      <c r="DB32" s="193"/>
      <c r="DC32" s="193"/>
      <c r="DD32" s="193"/>
      <c r="DE32" s="193"/>
      <c r="DF32" s="193"/>
      <c r="DG32" s="193"/>
      <c r="EE32" s="193"/>
      <c r="EF32" s="193"/>
      <c r="EG32" s="193"/>
      <c r="EH32" s="193"/>
      <c r="EI32" s="193"/>
      <c r="EJ32" s="193"/>
      <c r="EK32" s="193"/>
      <c r="EL32" s="193"/>
      <c r="EM32" s="193"/>
      <c r="EN32" s="193"/>
    </row>
    <row r="33" spans="105:144" x14ac:dyDescent="0.2">
      <c r="DA33" s="193"/>
      <c r="DB33" s="193"/>
      <c r="DC33" s="193"/>
      <c r="DD33" s="193"/>
      <c r="DE33" s="193"/>
      <c r="DF33" s="193"/>
      <c r="DG33" s="193"/>
      <c r="EE33" s="193"/>
      <c r="EF33" s="193"/>
      <c r="EG33" s="193"/>
      <c r="EH33" s="193"/>
      <c r="EI33" s="193"/>
      <c r="EJ33" s="193"/>
      <c r="EK33" s="193"/>
      <c r="EL33" s="193"/>
      <c r="EM33" s="193"/>
      <c r="EN33" s="193"/>
    </row>
    <row r="34" spans="105:144" x14ac:dyDescent="0.2">
      <c r="DA34" s="193"/>
      <c r="DB34" s="193"/>
      <c r="DC34" s="193"/>
      <c r="DD34" s="193"/>
      <c r="DE34" s="193"/>
      <c r="DF34" s="193"/>
      <c r="DG34" s="193"/>
      <c r="EE34" s="193"/>
      <c r="EF34" s="193"/>
      <c r="EG34" s="193"/>
      <c r="EH34" s="193"/>
      <c r="EI34" s="193"/>
      <c r="EJ34" s="193"/>
      <c r="EK34" s="193"/>
      <c r="EL34" s="193"/>
      <c r="EM34" s="193"/>
      <c r="EN34" s="193"/>
    </row>
    <row r="35" spans="105:144" x14ac:dyDescent="0.2">
      <c r="DA35" s="193"/>
      <c r="DB35" s="193"/>
      <c r="DC35" s="193"/>
      <c r="DD35" s="193"/>
      <c r="DE35" s="193"/>
      <c r="DF35" s="193"/>
      <c r="DG35" s="193"/>
      <c r="EE35" s="193"/>
      <c r="EF35" s="193"/>
      <c r="EG35" s="193"/>
      <c r="EH35" s="193"/>
      <c r="EI35" s="193"/>
      <c r="EJ35" s="193"/>
      <c r="EK35" s="193"/>
      <c r="EL35" s="193"/>
      <c r="EM35" s="193"/>
      <c r="EN35" s="193"/>
    </row>
  </sheetData>
  <sheetProtection formatColumns="0" formatRows="0" autoFilter="0"/>
  <autoFilter ref="A11:EU11">
    <filterColumn colId="104" showButton="0"/>
    <filterColumn colId="105" showButton="0"/>
    <filterColumn colId="106" showButton="0"/>
    <filterColumn colId="107" showButton="0"/>
    <filterColumn colId="108" showButton="0"/>
    <filterColumn colId="109" showButton="0"/>
    <filterColumn colId="131" showButton="0"/>
    <filterColumn colId="132" showButton="0"/>
    <filterColumn colId="133" showButton="0"/>
    <filterColumn colId="134" showButton="0"/>
    <filterColumn colId="135" showButton="0"/>
    <filterColumn colId="136" showButton="0"/>
    <filterColumn colId="137" showButton="0"/>
    <filterColumn colId="138" showButton="0"/>
    <filterColumn colId="139" showButton="0"/>
    <filterColumn colId="140" showButton="0"/>
    <filterColumn colId="141" showButton="0"/>
    <filterColumn colId="142" showButton="0"/>
  </autoFilter>
  <mergeCells count="76">
    <mergeCell ref="U6:AF7"/>
    <mergeCell ref="EP2:EP4"/>
    <mergeCell ref="EQ2:EQ4"/>
    <mergeCell ref="ES2:ES4"/>
    <mergeCell ref="AG9:AP9"/>
    <mergeCell ref="AQ9:BZ10"/>
    <mergeCell ref="AH10:AM10"/>
    <mergeCell ref="A1:AE1"/>
    <mergeCell ref="M9:O10"/>
    <mergeCell ref="P9:T10"/>
    <mergeCell ref="U9:V9"/>
    <mergeCell ref="W9:Z10"/>
    <mergeCell ref="AA9:AF10"/>
    <mergeCell ref="A2:AE4"/>
    <mergeCell ref="A5:AE5"/>
    <mergeCell ref="CV10:CW10"/>
    <mergeCell ref="AN10:AP10"/>
    <mergeCell ref="CN10:CO10"/>
    <mergeCell ref="CP10:CQ10"/>
    <mergeCell ref="CL10:CM10"/>
    <mergeCell ref="CG10:CH10"/>
    <mergeCell ref="CD10:CE10"/>
    <mergeCell ref="DA20:DG20"/>
    <mergeCell ref="DA17:DG17"/>
    <mergeCell ref="DA18:DG18"/>
    <mergeCell ref="DA16:DG16"/>
    <mergeCell ref="DA14:DG14"/>
    <mergeCell ref="DA15:DG15"/>
    <mergeCell ref="CI10:CK10"/>
    <mergeCell ref="CR10:CS10"/>
    <mergeCell ref="CT10:CU10"/>
    <mergeCell ref="DA13:DG13"/>
    <mergeCell ref="DA11:DG11"/>
    <mergeCell ref="DA12:DG12"/>
    <mergeCell ref="EE16:EN16"/>
    <mergeCell ref="EE17:EN17"/>
    <mergeCell ref="EE15:EN15"/>
    <mergeCell ref="EE14:EN14"/>
    <mergeCell ref="EE13:EN13"/>
    <mergeCell ref="DK10:DR10"/>
    <mergeCell ref="EB11:EN11"/>
    <mergeCell ref="EE12:EN12"/>
    <mergeCell ref="DA35:DG35"/>
    <mergeCell ref="DA31:DG31"/>
    <mergeCell ref="DA32:DG32"/>
    <mergeCell ref="DA33:DG33"/>
    <mergeCell ref="DA34:DG34"/>
    <mergeCell ref="DA30:DG30"/>
    <mergeCell ref="DA29:DG29"/>
    <mergeCell ref="DA28:DG28"/>
    <mergeCell ref="DA27:DG27"/>
    <mergeCell ref="DA25:DG25"/>
    <mergeCell ref="DA26:DG26"/>
    <mergeCell ref="DA23:DG23"/>
    <mergeCell ref="DA24:DG24"/>
    <mergeCell ref="DA22:DG22"/>
    <mergeCell ref="DA21:DG21"/>
    <mergeCell ref="DA19:DG19"/>
    <mergeCell ref="EE25:EN25"/>
    <mergeCell ref="EE26:EN26"/>
    <mergeCell ref="EE24:EN24"/>
    <mergeCell ref="EE22:EN22"/>
    <mergeCell ref="EE23:EN23"/>
    <mergeCell ref="EE21:EN21"/>
    <mergeCell ref="EE20:EN20"/>
    <mergeCell ref="EE18:EN18"/>
    <mergeCell ref="EE19:EN19"/>
    <mergeCell ref="EE34:EN34"/>
    <mergeCell ref="EE35:EN35"/>
    <mergeCell ref="EE31:EN31"/>
    <mergeCell ref="EE32:EN32"/>
    <mergeCell ref="EE33:EN33"/>
    <mergeCell ref="EE30:EN30"/>
    <mergeCell ref="EE28:EN28"/>
    <mergeCell ref="EE29:EN29"/>
    <mergeCell ref="EE27:EN27"/>
  </mergeCells>
  <conditionalFormatting sqref="Y12:Y31">
    <cfRule type="cellIs" dxfId="21" priority="593" operator="equal">
      <formula>"Bajo"</formula>
    </cfRule>
    <cfRule type="cellIs" dxfId="20" priority="594" operator="equal">
      <formula>"Alto"</formula>
    </cfRule>
    <cfRule type="cellIs" dxfId="19" priority="595" operator="equal">
      <formula>"Extremo"</formula>
    </cfRule>
    <cfRule type="cellIs" dxfId="18" priority="596" operator="equal">
      <formula>"Moderado"</formula>
    </cfRule>
  </conditionalFormatting>
  <conditionalFormatting sqref="AE12:AE31">
    <cfRule type="cellIs" dxfId="17" priority="589" operator="equal">
      <formula>"Alto"</formula>
    </cfRule>
    <cfRule type="cellIs" dxfId="16" priority="590" operator="equal">
      <formula>"Moderado"</formula>
    </cfRule>
    <cfRule type="cellIs" dxfId="15" priority="591" operator="equal">
      <formula>"Extremo"</formula>
    </cfRule>
    <cfRule type="cellIs" dxfId="14" priority="592" operator="equal">
      <formula>"Bajo"</formula>
    </cfRule>
  </conditionalFormatting>
  <pageMargins left="0.19685039370078741" right="0.19685039370078741" top="0.39370078740157483" bottom="0.39370078740157483" header="0.31496062992125984" footer="0.31496062992125984"/>
  <pageSetup scale="10" orientation="portrait" horizontalDpi="1200" verticalDpi="1200" r:id="rId1"/>
  <headerFooter>
    <oddFooter>&amp;C&amp;G
&amp;"Arial,Normal"&amp;8 4202000-FT-1079 Versión 5</oddFooter>
  </headerFooter>
  <colBreaks count="2" manualBreakCount="2">
    <brk id="33" max="121" man="1"/>
    <brk id="75" max="112" man="1"/>
  </colBreaks>
  <drawing r:id="rId2"/>
  <legacyDrawingHF r:id="rId3"/>
  <extLst>
    <ext xmlns:x14="http://schemas.microsoft.com/office/spreadsheetml/2009/9/main" uri="{78C0D931-6437-407d-A8EE-F0AAD7539E65}">
      <x14:conditionalFormattings>
        <x14:conditionalFormatting xmlns:xm="http://schemas.microsoft.com/office/excel/2006/main">
          <x14:cfRule type="cellIs" priority="193" operator="equal" id="{A6230C20-FD9E-4FF0-A43C-45767721E8B1}">
            <xm:f>'C:\Users\Cesar Arcos\Desktop\Alcaldía Bogotá\Metodología riesgos Alcaldía\Instrumento\Formatos\2021\Nuevos\[2210111-FT-471 Mapa de riesgos del proceso o proyecto de inversión V6.xlsx]Datos'!#REF!</xm:f>
            <x14:dxf>
              <fill>
                <patternFill>
                  <bgColor rgb="FF92D050"/>
                </patternFill>
              </fill>
            </x14:dxf>
          </x14:cfRule>
          <x14:cfRule type="cellIs" priority="194" operator="equal" id="{385B62D5-2D51-4695-85BD-966C94BD1704}">
            <xm:f>'C:\Users\Cesar Arcos\Desktop\Alcaldía Bogotá\Metodología riesgos Alcaldía\Instrumento\Formatos\2021\Nuevos\[2210111-FT-471 Mapa de riesgos del proceso o proyecto de inversión V6.xlsx]Datos'!#REF!</xm:f>
            <x14:dxf>
              <fill>
                <patternFill>
                  <bgColor rgb="FFFFFF00"/>
                </patternFill>
              </fill>
            </x14:dxf>
          </x14:cfRule>
          <x14:cfRule type="cellIs" priority="195" operator="equal" id="{12A220E1-F347-4846-92B7-61604BE75035}">
            <xm:f>'C:\Users\Cesar Arcos\Desktop\Alcaldía Bogotá\Metodología riesgos Alcaldía\Instrumento\Formatos\2021\Nuevos\[2210111-FT-471 Mapa de riesgos del proceso o proyecto de inversión V6.xlsx]Datos'!#REF!</xm:f>
            <x14:dxf>
              <fill>
                <patternFill>
                  <bgColor rgb="FFFFC000"/>
                </patternFill>
              </fill>
            </x14:dxf>
          </x14:cfRule>
          <x14:cfRule type="cellIs" priority="196" operator="equal" id="{B275A181-F7C2-4E79-86BC-D524E7972E4B}">
            <xm:f>'C:\Users\Cesar Arcos\Desktop\Alcaldía Bogotá\Metodología riesgos Alcaldía\Instrumento\Formatos\2021\Nuevos\[2210111-FT-471 Mapa de riesgos del proceso o proyecto de inversión V6.xlsx]Datos'!#REF!</xm:f>
            <x14:dxf>
              <fill>
                <patternFill>
                  <bgColor rgb="FFFF0000"/>
                </patternFill>
              </fill>
            </x14:dxf>
          </x14:cfRule>
          <xm:sqref>Y28:Y31 AE28:AE31 Y12:Y26 AE12:AE26</xm:sqref>
        </x14:conditionalFormatting>
        <x14:conditionalFormatting xmlns:xm="http://schemas.microsoft.com/office/excel/2006/main">
          <x14:cfRule type="cellIs" priority="181" operator="equal" id="{66F524E9-866A-4934-A375-C3A6538F367D}">
            <xm:f>'C:\Users\Cesar Arcos\Desktop\Alcaldía Bogotá\Metodología riesgos Alcaldía\Instrumento\Formatos\2021\Nuevos\[2210111-FT-471 Mapa de riesgos del proceso o proyecto de inversión V6.xlsx]Datos'!#REF!</xm:f>
            <x14:dxf>
              <fill>
                <patternFill>
                  <bgColor rgb="FF92D050"/>
                </patternFill>
              </fill>
            </x14:dxf>
          </x14:cfRule>
          <x14:cfRule type="cellIs" priority="182" operator="equal" id="{CB6F43A8-3254-46CE-B338-5F3D56C65129}">
            <xm:f>'C:\Users\Cesar Arcos\Desktop\Alcaldía Bogotá\Metodología riesgos Alcaldía\Instrumento\Formatos\2021\Nuevos\[2210111-FT-471 Mapa de riesgos del proceso o proyecto de inversión V6.xlsx]Datos'!#REF!</xm:f>
            <x14:dxf>
              <fill>
                <patternFill>
                  <bgColor rgb="FFFFFF00"/>
                </patternFill>
              </fill>
            </x14:dxf>
          </x14:cfRule>
          <x14:cfRule type="cellIs" priority="183" operator="equal" id="{CD7F8AF4-6BA9-467A-AEA5-CCDC273BE20F}">
            <xm:f>'C:\Users\Cesar Arcos\Desktop\Alcaldía Bogotá\Metodología riesgos Alcaldía\Instrumento\Formatos\2021\Nuevos\[2210111-FT-471 Mapa de riesgos del proceso o proyecto de inversión V6.xlsx]Datos'!#REF!</xm:f>
            <x14:dxf>
              <fill>
                <patternFill>
                  <bgColor rgb="FFFFC000"/>
                </patternFill>
              </fill>
            </x14:dxf>
          </x14:cfRule>
          <x14:cfRule type="cellIs" priority="184" operator="equal" id="{2A838B35-6FBC-42C6-A501-759A1C6A3079}">
            <xm:f>'C:\Users\Cesar Arcos\Desktop\Alcaldía Bogotá\Metodología riesgos Alcaldía\Instrumento\Formatos\2021\Nuevos\[2210111-FT-471 Mapa de riesgos del proceso o proyecto de inversión V6.xlsx]Datos'!#REF!</xm:f>
            <x14:dxf>
              <fill>
                <patternFill>
                  <bgColor rgb="FFFF0000"/>
                </patternFill>
              </fill>
            </x14:dxf>
          </x14:cfRule>
          <xm:sqref>Y27 AE27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92D050"/>
  </sheetPr>
  <dimension ref="B2:E5"/>
  <sheetViews>
    <sheetView showGridLines="0" workbookViewId="0"/>
  </sheetViews>
  <sheetFormatPr baseColWidth="10" defaultColWidth="11.42578125" defaultRowHeight="15" x14ac:dyDescent="0.25"/>
  <cols>
    <col min="1" max="1" width="11.42578125" style="68"/>
    <col min="2" max="2" width="37.5703125" style="68" customWidth="1"/>
    <col min="3" max="3" width="48.7109375" style="68" customWidth="1"/>
    <col min="4" max="4" width="12.7109375" style="68" customWidth="1"/>
    <col min="5" max="16384" width="11.42578125" style="68"/>
  </cols>
  <sheetData>
    <row r="2" spans="2:5" x14ac:dyDescent="0.25">
      <c r="B2" s="106" t="s">
        <v>266</v>
      </c>
      <c r="C2" s="106" t="s">
        <v>235</v>
      </c>
      <c r="D2" s="106" t="s">
        <v>263</v>
      </c>
      <c r="E2" s="106" t="s">
        <v>267</v>
      </c>
    </row>
    <row r="3" spans="2:5" ht="15" customHeight="1" x14ac:dyDescent="0.25">
      <c r="B3" s="107" t="s">
        <v>63</v>
      </c>
      <c r="C3" s="68" t="s">
        <v>316</v>
      </c>
      <c r="D3" s="80">
        <v>13</v>
      </c>
      <c r="E3" s="108">
        <f>D3/$D$5</f>
        <v>0.65</v>
      </c>
    </row>
    <row r="4" spans="2:5" ht="15" customHeight="1" x14ac:dyDescent="0.25">
      <c r="C4" s="68" t="s">
        <v>317</v>
      </c>
      <c r="D4" s="80">
        <v>7</v>
      </c>
      <c r="E4" s="108">
        <f>D4/$D$5</f>
        <v>0.35</v>
      </c>
    </row>
    <row r="5" spans="2:5" ht="15" customHeight="1" x14ac:dyDescent="0.25">
      <c r="B5" s="105" t="s">
        <v>265</v>
      </c>
      <c r="C5" s="103"/>
      <c r="D5" s="96">
        <f>SUM(D3:D4)</f>
        <v>20</v>
      </c>
      <c r="E5" s="109">
        <f>SUM(E3:E4)</f>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C000"/>
  </sheetPr>
  <dimension ref="A4:E139"/>
  <sheetViews>
    <sheetView showGridLines="0" zoomScale="110" zoomScaleNormal="110" workbookViewId="0"/>
  </sheetViews>
  <sheetFormatPr baseColWidth="10" defaultColWidth="87.140625" defaultRowHeight="15" x14ac:dyDescent="0.25"/>
  <cols>
    <col min="1" max="1" width="78.7109375" style="67" customWidth="1"/>
    <col min="2" max="2" width="14" style="67" bestFit="1" customWidth="1"/>
    <col min="3" max="3" width="7.7109375" style="67" customWidth="1"/>
    <col min="4" max="4" width="9.28515625" style="67" bestFit="1" customWidth="1"/>
    <col min="5" max="5" width="12.5703125" style="67" bestFit="1" customWidth="1"/>
    <col min="6" max="9" width="45.7109375" style="67" customWidth="1"/>
    <col min="10" max="16384" width="87.140625" style="67"/>
  </cols>
  <sheetData>
    <row r="4" spans="1:5" ht="30" x14ac:dyDescent="0.25">
      <c r="A4" s="144" t="s">
        <v>277</v>
      </c>
      <c r="B4" s="148" t="s">
        <v>880</v>
      </c>
      <c r="C4" s="149"/>
      <c r="D4"/>
      <c r="E4"/>
    </row>
    <row r="5" spans="1:5" ht="30" x14ac:dyDescent="0.25">
      <c r="A5" s="157" t="s">
        <v>285</v>
      </c>
      <c r="B5" s="168" t="s">
        <v>63</v>
      </c>
      <c r="C5" s="158" t="s">
        <v>243</v>
      </c>
      <c r="D5"/>
      <c r="E5"/>
    </row>
    <row r="6" spans="1:5" x14ac:dyDescent="0.25">
      <c r="A6" s="147" t="s">
        <v>273</v>
      </c>
      <c r="B6" s="185">
        <v>1</v>
      </c>
      <c r="C6" s="189">
        <v>1</v>
      </c>
      <c r="D6"/>
      <c r="E6"/>
    </row>
    <row r="7" spans="1:5" x14ac:dyDescent="0.25">
      <c r="A7" s="147" t="s">
        <v>274</v>
      </c>
      <c r="B7" s="185">
        <v>1</v>
      </c>
      <c r="C7" s="189">
        <v>1</v>
      </c>
      <c r="D7"/>
      <c r="E7"/>
    </row>
    <row r="8" spans="1:5" x14ac:dyDescent="0.25">
      <c r="A8" s="147" t="s">
        <v>190</v>
      </c>
      <c r="B8" s="185">
        <v>2</v>
      </c>
      <c r="C8" s="189">
        <v>2</v>
      </c>
      <c r="D8"/>
      <c r="E8"/>
    </row>
    <row r="9" spans="1:5" x14ac:dyDescent="0.25">
      <c r="A9" s="147" t="s">
        <v>275</v>
      </c>
      <c r="B9" s="185">
        <v>2</v>
      </c>
      <c r="C9" s="189">
        <v>2</v>
      </c>
      <c r="D9"/>
      <c r="E9"/>
    </row>
    <row r="10" spans="1:5" x14ac:dyDescent="0.25">
      <c r="A10" s="147" t="s">
        <v>276</v>
      </c>
      <c r="B10" s="185">
        <v>1</v>
      </c>
      <c r="C10" s="189">
        <v>1</v>
      </c>
      <c r="D10"/>
      <c r="E10"/>
    </row>
    <row r="11" spans="1:5" x14ac:dyDescent="0.25">
      <c r="A11" s="147" t="s">
        <v>619</v>
      </c>
      <c r="B11" s="185">
        <v>2</v>
      </c>
      <c r="C11" s="189">
        <v>2</v>
      </c>
      <c r="D11"/>
      <c r="E11"/>
    </row>
    <row r="12" spans="1:5" x14ac:dyDescent="0.25">
      <c r="A12" s="147" t="s">
        <v>632</v>
      </c>
      <c r="B12" s="185">
        <v>2</v>
      </c>
      <c r="C12" s="189">
        <v>2</v>
      </c>
      <c r="D12"/>
      <c r="E12"/>
    </row>
    <row r="13" spans="1:5" x14ac:dyDescent="0.25">
      <c r="A13" s="147" t="s">
        <v>732</v>
      </c>
      <c r="B13" s="185">
        <v>2</v>
      </c>
      <c r="C13" s="189">
        <v>2</v>
      </c>
      <c r="D13"/>
      <c r="E13"/>
    </row>
    <row r="14" spans="1:5" x14ac:dyDescent="0.25">
      <c r="A14" s="147" t="s">
        <v>658</v>
      </c>
      <c r="B14" s="185">
        <v>3</v>
      </c>
      <c r="C14" s="189">
        <v>3</v>
      </c>
      <c r="D14"/>
      <c r="E14"/>
    </row>
    <row r="15" spans="1:5" x14ac:dyDescent="0.25">
      <c r="A15" s="147" t="s">
        <v>698</v>
      </c>
      <c r="B15" s="185">
        <v>3</v>
      </c>
      <c r="C15" s="189">
        <v>3</v>
      </c>
      <c r="D15"/>
      <c r="E15"/>
    </row>
    <row r="16" spans="1:5" x14ac:dyDescent="0.25">
      <c r="A16" s="146" t="s">
        <v>720</v>
      </c>
      <c r="B16" s="186">
        <v>1</v>
      </c>
      <c r="C16" s="190">
        <v>1</v>
      </c>
      <c r="D16"/>
      <c r="E16"/>
    </row>
    <row r="17" spans="1:5" x14ac:dyDescent="0.25">
      <c r="A17" s="145" t="s">
        <v>243</v>
      </c>
      <c r="B17" s="187">
        <v>20</v>
      </c>
      <c r="C17" s="191">
        <v>20</v>
      </c>
      <c r="D17"/>
      <c r="E17"/>
    </row>
    <row r="18" spans="1:5" x14ac:dyDescent="0.25">
      <c r="A18"/>
      <c r="B18"/>
      <c r="C18"/>
      <c r="D18"/>
      <c r="E18"/>
    </row>
    <row r="19" spans="1:5" x14ac:dyDescent="0.25">
      <c r="A19"/>
      <c r="B19"/>
      <c r="C19"/>
      <c r="D19"/>
      <c r="E19"/>
    </row>
    <row r="20" spans="1:5" x14ac:dyDescent="0.25">
      <c r="A20"/>
      <c r="B20"/>
      <c r="C20"/>
      <c r="D20"/>
      <c r="E20"/>
    </row>
    <row r="21" spans="1:5" x14ac:dyDescent="0.25">
      <c r="A21"/>
      <c r="B21"/>
      <c r="C21"/>
      <c r="D21"/>
      <c r="E21"/>
    </row>
    <row r="22" spans="1:5" x14ac:dyDescent="0.25">
      <c r="A22"/>
      <c r="B22"/>
      <c r="C22"/>
      <c r="D22"/>
      <c r="E22"/>
    </row>
    <row r="23" spans="1:5" x14ac:dyDescent="0.25">
      <c r="A23"/>
      <c r="B23"/>
      <c r="C23"/>
      <c r="D23"/>
      <c r="E23"/>
    </row>
    <row r="24" spans="1:5" x14ac:dyDescent="0.25">
      <c r="A24"/>
      <c r="B24"/>
    </row>
    <row r="25" spans="1:5" x14ac:dyDescent="0.25">
      <c r="A25"/>
      <c r="B25"/>
    </row>
    <row r="26" spans="1:5" x14ac:dyDescent="0.25">
      <c r="A26"/>
      <c r="B26"/>
    </row>
    <row r="27" spans="1:5" x14ac:dyDescent="0.25">
      <c r="A27"/>
      <c r="B27"/>
    </row>
    <row r="28" spans="1:5" x14ac:dyDescent="0.25">
      <c r="A28"/>
      <c r="B28"/>
    </row>
    <row r="29" spans="1:5" x14ac:dyDescent="0.25">
      <c r="A29"/>
    </row>
    <row r="30" spans="1:5" ht="30" x14ac:dyDescent="0.25">
      <c r="A30" s="157" t="s">
        <v>277</v>
      </c>
      <c r="B30" s="169" t="s">
        <v>880</v>
      </c>
      <c r="C30" s="188"/>
      <c r="D30"/>
      <c r="E30"/>
    </row>
    <row r="31" spans="1:5" ht="30" x14ac:dyDescent="0.25">
      <c r="A31" s="170" t="s">
        <v>745</v>
      </c>
      <c r="B31" s="158" t="s">
        <v>63</v>
      </c>
      <c r="C31" s="158" t="s">
        <v>243</v>
      </c>
      <c r="D31"/>
      <c r="E31"/>
    </row>
    <row r="32" spans="1:5" ht="15" customHeight="1" x14ac:dyDescent="0.25">
      <c r="A32" s="167" t="s">
        <v>256</v>
      </c>
      <c r="B32" s="186">
        <v>2</v>
      </c>
      <c r="C32" s="192">
        <v>2</v>
      </c>
      <c r="D32"/>
      <c r="E32"/>
    </row>
    <row r="33" spans="1:5" ht="15" customHeight="1" x14ac:dyDescent="0.25">
      <c r="A33" s="147" t="s">
        <v>246</v>
      </c>
      <c r="B33" s="185">
        <v>3</v>
      </c>
      <c r="C33" s="189">
        <v>3</v>
      </c>
      <c r="D33"/>
      <c r="E33"/>
    </row>
    <row r="34" spans="1:5" ht="15" customHeight="1" x14ac:dyDescent="0.25">
      <c r="A34" s="147" t="s">
        <v>251</v>
      </c>
      <c r="B34" s="185">
        <v>2</v>
      </c>
      <c r="C34" s="189">
        <v>2</v>
      </c>
      <c r="D34"/>
      <c r="E34"/>
    </row>
    <row r="35" spans="1:5" ht="15" customHeight="1" x14ac:dyDescent="0.25">
      <c r="A35" s="147" t="s">
        <v>746</v>
      </c>
      <c r="B35" s="185">
        <v>1</v>
      </c>
      <c r="C35" s="189">
        <v>1</v>
      </c>
      <c r="D35"/>
      <c r="E35"/>
    </row>
    <row r="36" spans="1:5" ht="15" customHeight="1" x14ac:dyDescent="0.25">
      <c r="A36" s="147" t="s">
        <v>747</v>
      </c>
      <c r="B36" s="185">
        <v>1</v>
      </c>
      <c r="C36" s="189">
        <v>1</v>
      </c>
      <c r="D36"/>
      <c r="E36"/>
    </row>
    <row r="37" spans="1:5" x14ac:dyDescent="0.25">
      <c r="A37" s="147" t="s">
        <v>322</v>
      </c>
      <c r="B37" s="185">
        <v>1</v>
      </c>
      <c r="C37" s="189">
        <v>1</v>
      </c>
      <c r="D37"/>
      <c r="E37"/>
    </row>
    <row r="38" spans="1:5" x14ac:dyDescent="0.25">
      <c r="A38" s="147" t="s">
        <v>606</v>
      </c>
      <c r="B38" s="185">
        <v>1</v>
      </c>
      <c r="C38" s="189">
        <v>1</v>
      </c>
      <c r="D38"/>
      <c r="E38"/>
    </row>
    <row r="39" spans="1:5" ht="15" customHeight="1" x14ac:dyDescent="0.25">
      <c r="A39" s="147" t="s">
        <v>748</v>
      </c>
      <c r="B39" s="185">
        <v>1</v>
      </c>
      <c r="C39" s="189">
        <v>1</v>
      </c>
      <c r="D39"/>
      <c r="E39"/>
    </row>
    <row r="40" spans="1:5" ht="15" customHeight="1" x14ac:dyDescent="0.25">
      <c r="A40" s="147" t="s">
        <v>258</v>
      </c>
      <c r="B40" s="185">
        <v>3</v>
      </c>
      <c r="C40" s="189">
        <v>3</v>
      </c>
      <c r="D40"/>
      <c r="E40"/>
    </row>
    <row r="41" spans="1:5" ht="15" customHeight="1" x14ac:dyDescent="0.25">
      <c r="A41" s="147" t="s">
        <v>257</v>
      </c>
      <c r="B41" s="185">
        <v>2</v>
      </c>
      <c r="C41" s="189">
        <v>2</v>
      </c>
      <c r="D41"/>
      <c r="E41"/>
    </row>
    <row r="42" spans="1:5" ht="15" customHeight="1" x14ac:dyDescent="0.25">
      <c r="A42" s="147" t="s">
        <v>248</v>
      </c>
      <c r="B42" s="185">
        <v>2</v>
      </c>
      <c r="C42" s="189">
        <v>2</v>
      </c>
      <c r="D42"/>
      <c r="E42"/>
    </row>
    <row r="43" spans="1:5" ht="30" x14ac:dyDescent="0.25">
      <c r="A43" s="167" t="s">
        <v>1019</v>
      </c>
      <c r="B43" s="186">
        <v>1</v>
      </c>
      <c r="C43" s="190">
        <v>1</v>
      </c>
      <c r="D43"/>
      <c r="E43"/>
    </row>
    <row r="44" spans="1:5" ht="15" customHeight="1" x14ac:dyDescent="0.25">
      <c r="A44" s="145" t="s">
        <v>243</v>
      </c>
      <c r="B44" s="187">
        <v>20</v>
      </c>
      <c r="C44" s="191">
        <v>20</v>
      </c>
      <c r="D44"/>
      <c r="E44"/>
    </row>
    <row r="45" spans="1:5" ht="15" customHeight="1" x14ac:dyDescent="0.25">
      <c r="A45"/>
      <c r="B45"/>
      <c r="C45"/>
      <c r="D45"/>
      <c r="E45"/>
    </row>
    <row r="46" spans="1:5" ht="15" customHeight="1" x14ac:dyDescent="0.25">
      <c r="A46"/>
      <c r="B46"/>
      <c r="C46"/>
      <c r="D46"/>
      <c r="E46"/>
    </row>
    <row r="47" spans="1:5" ht="15" customHeight="1" x14ac:dyDescent="0.25">
      <c r="A47"/>
      <c r="B47"/>
      <c r="C47"/>
      <c r="D47"/>
      <c r="E47"/>
    </row>
    <row r="48" spans="1:5" ht="15" customHeight="1" x14ac:dyDescent="0.25">
      <c r="A48"/>
      <c r="B48"/>
      <c r="C48"/>
      <c r="D48"/>
      <c r="E48"/>
    </row>
    <row r="49" spans="1:5" ht="15" customHeight="1" x14ac:dyDescent="0.25">
      <c r="A49"/>
      <c r="B49"/>
      <c r="C49"/>
      <c r="D49"/>
      <c r="E49"/>
    </row>
    <row r="50" spans="1:5" x14ac:dyDescent="0.25">
      <c r="A50"/>
      <c r="B50"/>
      <c r="C50"/>
      <c r="D50"/>
      <c r="E50"/>
    </row>
    <row r="51" spans="1:5" x14ac:dyDescent="0.25">
      <c r="A51"/>
      <c r="B51"/>
      <c r="C51"/>
      <c r="D51"/>
      <c r="E51"/>
    </row>
    <row r="52" spans="1:5" x14ac:dyDescent="0.25">
      <c r="A52"/>
      <c r="B52"/>
      <c r="C52"/>
      <c r="D52"/>
      <c r="E52"/>
    </row>
    <row r="53" spans="1:5" x14ac:dyDescent="0.25">
      <c r="A53"/>
      <c r="B53"/>
      <c r="C53"/>
      <c r="D53"/>
      <c r="E53"/>
    </row>
    <row r="54" spans="1:5" x14ac:dyDescent="0.25">
      <c r="A54"/>
      <c r="B54"/>
      <c r="C54"/>
      <c r="D54"/>
      <c r="E54"/>
    </row>
    <row r="55" spans="1:5" x14ac:dyDescent="0.25">
      <c r="A55"/>
      <c r="B55"/>
      <c r="C55"/>
      <c r="D55"/>
      <c r="E55"/>
    </row>
    <row r="56" spans="1:5" x14ac:dyDescent="0.25">
      <c r="A56"/>
      <c r="B56"/>
      <c r="C56"/>
      <c r="D56"/>
      <c r="E56"/>
    </row>
    <row r="57" spans="1:5" x14ac:dyDescent="0.25">
      <c r="A57"/>
      <c r="B57"/>
      <c r="C57"/>
      <c r="D57"/>
      <c r="E57"/>
    </row>
    <row r="58" spans="1:5" x14ac:dyDescent="0.25">
      <c r="A58"/>
      <c r="B58"/>
      <c r="C58"/>
      <c r="D58"/>
      <c r="E58"/>
    </row>
    <row r="59" spans="1:5" x14ac:dyDescent="0.25">
      <c r="A59"/>
      <c r="B59"/>
      <c r="C59"/>
      <c r="D59"/>
      <c r="E59"/>
    </row>
    <row r="60" spans="1:5" x14ac:dyDescent="0.25">
      <c r="A60"/>
      <c r="B60"/>
      <c r="C60"/>
      <c r="D60"/>
      <c r="E60"/>
    </row>
    <row r="61" spans="1:5" x14ac:dyDescent="0.25">
      <c r="A61"/>
      <c r="B61"/>
      <c r="C61"/>
      <c r="D61"/>
      <c r="E61"/>
    </row>
    <row r="62" spans="1:5" x14ac:dyDescent="0.25">
      <c r="A62"/>
      <c r="B62"/>
      <c r="C62"/>
      <c r="D62"/>
      <c r="E62"/>
    </row>
    <row r="63" spans="1:5" x14ac:dyDescent="0.25">
      <c r="A63"/>
      <c r="B63"/>
      <c r="C63"/>
      <c r="D63"/>
      <c r="E63"/>
    </row>
    <row r="64" spans="1:5" x14ac:dyDescent="0.25">
      <c r="A64"/>
      <c r="B64"/>
      <c r="C64"/>
      <c r="D64"/>
      <c r="E64"/>
    </row>
    <row r="65" spans="1:5" x14ac:dyDescent="0.25">
      <c r="A65"/>
      <c r="B65"/>
      <c r="C65"/>
      <c r="D65"/>
      <c r="E65"/>
    </row>
    <row r="66" spans="1:5" x14ac:dyDescent="0.25">
      <c r="A66"/>
      <c r="B66"/>
      <c r="C66"/>
      <c r="D66"/>
      <c r="E66"/>
    </row>
    <row r="67" spans="1:5" x14ac:dyDescent="0.25">
      <c r="A67"/>
      <c r="B67"/>
      <c r="C67"/>
      <c r="D67"/>
      <c r="E67"/>
    </row>
    <row r="68" spans="1:5" x14ac:dyDescent="0.25">
      <c r="A68"/>
      <c r="B68"/>
      <c r="C68"/>
      <c r="D68"/>
      <c r="E68"/>
    </row>
    <row r="69" spans="1:5" x14ac:dyDescent="0.25">
      <c r="A69"/>
      <c r="B69"/>
      <c r="C69"/>
      <c r="D69"/>
      <c r="E69"/>
    </row>
    <row r="70" spans="1:5" x14ac:dyDescent="0.25">
      <c r="A70"/>
      <c r="B70"/>
      <c r="C70"/>
      <c r="D70"/>
      <c r="E70"/>
    </row>
    <row r="71" spans="1:5" x14ac:dyDescent="0.25">
      <c r="A71"/>
    </row>
    <row r="72" spans="1:5" x14ac:dyDescent="0.25">
      <c r="A72"/>
    </row>
    <row r="73" spans="1:5" x14ac:dyDescent="0.25">
      <c r="A73"/>
    </row>
    <row r="74" spans="1:5" x14ac:dyDescent="0.25">
      <c r="A74"/>
    </row>
    <row r="75" spans="1:5" x14ac:dyDescent="0.25">
      <c r="A75"/>
    </row>
    <row r="76" spans="1:5" x14ac:dyDescent="0.25">
      <c r="A76"/>
    </row>
    <row r="77" spans="1:5" x14ac:dyDescent="0.25">
      <c r="A77"/>
    </row>
    <row r="78" spans="1:5" x14ac:dyDescent="0.25">
      <c r="A78"/>
    </row>
    <row r="79" spans="1:5" x14ac:dyDescent="0.25">
      <c r="A79"/>
    </row>
    <row r="80" spans="1:5"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sheetData>
  <pageMargins left="0.7" right="0.7" top="0.75" bottom="0.75" header="0.3" footer="0.3"/>
  <pageSetup paperSize="9"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4" tint="0.59999389629810485"/>
  </sheetPr>
  <dimension ref="B1:R21"/>
  <sheetViews>
    <sheetView showGridLines="0" zoomScale="60" zoomScaleNormal="60" workbookViewId="0"/>
  </sheetViews>
  <sheetFormatPr baseColWidth="10" defaultColWidth="11.42578125" defaultRowHeight="15" x14ac:dyDescent="0.25"/>
  <cols>
    <col min="1" max="1" width="11.42578125" style="68"/>
    <col min="2" max="2" width="5.7109375" style="68" customWidth="1"/>
    <col min="3" max="3" width="6.85546875" style="68" customWidth="1"/>
    <col min="4" max="4" width="19.28515625" style="68" customWidth="1"/>
    <col min="5" max="5" width="4.140625" style="68" customWidth="1"/>
    <col min="6" max="6" width="19.7109375" style="68" customWidth="1"/>
    <col min="7" max="7" width="2" style="68" customWidth="1"/>
    <col min="8" max="8" width="19.7109375" style="68" customWidth="1"/>
    <col min="9" max="9" width="2" style="68" customWidth="1"/>
    <col min="10" max="10" width="19.7109375" style="68" customWidth="1"/>
    <col min="11" max="11" width="2.42578125" style="68" customWidth="1"/>
    <col min="12" max="12" width="19.7109375" style="68" customWidth="1"/>
    <col min="13" max="13" width="2.5703125" style="68" customWidth="1"/>
    <col min="14" max="14" width="19.7109375" style="68" customWidth="1"/>
    <col min="15" max="15" width="5.7109375" style="68" customWidth="1"/>
    <col min="16" max="16384" width="11.42578125" style="68"/>
  </cols>
  <sheetData>
    <row r="1" spans="2:18" ht="19.5" customHeight="1" x14ac:dyDescent="0.25"/>
    <row r="2" spans="2:18" ht="27" customHeight="1" x14ac:dyDescent="0.25">
      <c r="B2" s="243" t="s">
        <v>278</v>
      </c>
      <c r="C2" s="244"/>
      <c r="D2" s="244"/>
      <c r="E2" s="244"/>
      <c r="F2" s="244"/>
      <c r="G2" s="244"/>
      <c r="H2" s="244"/>
      <c r="I2" s="244"/>
      <c r="J2" s="244"/>
      <c r="K2" s="244"/>
      <c r="L2" s="244"/>
      <c r="M2" s="244"/>
      <c r="N2" s="244"/>
      <c r="O2" s="245"/>
    </row>
    <row r="3" spans="2:18" ht="30" customHeight="1" x14ac:dyDescent="0.25">
      <c r="B3" s="246"/>
      <c r="C3" s="247"/>
      <c r="D3" s="247"/>
      <c r="E3" s="247"/>
      <c r="F3" s="247"/>
      <c r="G3" s="247"/>
      <c r="H3" s="247"/>
      <c r="I3" s="247"/>
      <c r="J3" s="247"/>
      <c r="K3" s="247"/>
      <c r="L3" s="247"/>
      <c r="M3" s="247"/>
      <c r="N3" s="247"/>
      <c r="O3" s="248"/>
    </row>
    <row r="4" spans="2:18" ht="19.5" customHeight="1" x14ac:dyDescent="0.25">
      <c r="B4" s="70"/>
      <c r="C4" s="69"/>
      <c r="D4" s="69"/>
      <c r="E4" s="69"/>
      <c r="F4" s="69"/>
      <c r="G4" s="69"/>
      <c r="H4" s="69"/>
      <c r="I4" s="69"/>
      <c r="J4" s="69"/>
      <c r="K4" s="69"/>
      <c r="L4" s="69"/>
      <c r="M4" s="69"/>
      <c r="N4" s="69"/>
      <c r="O4" s="82"/>
    </row>
    <row r="5" spans="2:18" x14ac:dyDescent="0.25">
      <c r="B5" s="70"/>
      <c r="D5" s="71"/>
      <c r="F5" s="71"/>
      <c r="G5" s="71"/>
      <c r="H5" s="71"/>
      <c r="J5" s="71"/>
      <c r="L5" s="71"/>
      <c r="N5" s="71"/>
      <c r="O5" s="82"/>
    </row>
    <row r="6" spans="2:18" ht="40.5" customHeight="1" x14ac:dyDescent="0.25">
      <c r="B6" s="70"/>
      <c r="C6" s="242" t="s">
        <v>269</v>
      </c>
      <c r="D6" s="72" t="str">
        <f>Datos!T2</f>
        <v>Muy alta (5)</v>
      </c>
      <c r="F6" s="71"/>
      <c r="G6" s="71"/>
      <c r="H6" s="71"/>
      <c r="I6" s="74"/>
      <c r="J6" s="73">
        <f>COUNTIFS(Mapa_riesgos!$U$12:$U$31,$D6,Mapa_riesgos!$W$12:$W$31,J$16)</f>
        <v>0</v>
      </c>
      <c r="K6" s="74"/>
      <c r="L6" s="73">
        <f>COUNTIFS(Mapa_riesgos!$U$12:$U$31,$D6,Mapa_riesgos!$W$12:$W$31,L$16)</f>
        <v>0</v>
      </c>
      <c r="M6" s="74"/>
      <c r="N6" s="75">
        <f>COUNTIFS(Mapa_riesgos!$U$12:$U$31,$D6,Mapa_riesgos!$W$12:$W$31,N$16)</f>
        <v>0</v>
      </c>
      <c r="O6" s="82"/>
    </row>
    <row r="7" spans="2:18" ht="12" customHeight="1" x14ac:dyDescent="0.25">
      <c r="B7" s="70"/>
      <c r="C7" s="242"/>
      <c r="D7" s="71"/>
      <c r="F7" s="71"/>
      <c r="G7" s="71"/>
      <c r="H7" s="71"/>
      <c r="I7" s="74"/>
      <c r="J7" s="76"/>
      <c r="K7" s="74"/>
      <c r="L7" s="76"/>
      <c r="M7" s="74"/>
      <c r="N7" s="76"/>
      <c r="O7" s="82"/>
    </row>
    <row r="8" spans="2:18" ht="40.5" customHeight="1" x14ac:dyDescent="0.25">
      <c r="B8" s="70"/>
      <c r="C8" s="242"/>
      <c r="D8" s="72" t="str">
        <f>Datos!T3</f>
        <v>Alta (4)</v>
      </c>
      <c r="F8" s="71"/>
      <c r="G8" s="71"/>
      <c r="H8" s="71"/>
      <c r="I8" s="74"/>
      <c r="J8" s="73">
        <f>COUNTIFS(Mapa_riesgos!$U$12:$U$31,$D8,Mapa_riesgos!$W$12:$W$31,J$16)</f>
        <v>0</v>
      </c>
      <c r="K8" s="74"/>
      <c r="L8" s="73">
        <f>COUNTIFS(Mapa_riesgos!$U$12:$U$31,$D8,Mapa_riesgos!$W$12:$W$31,L$16)</f>
        <v>0</v>
      </c>
      <c r="M8" s="74"/>
      <c r="N8" s="75">
        <f>COUNTIFS(Mapa_riesgos!$U$12:$U$31,$D8,Mapa_riesgos!$W$12:$W$31,N$16)</f>
        <v>0</v>
      </c>
      <c r="O8" s="82"/>
    </row>
    <row r="9" spans="2:18" ht="11.25" customHeight="1" x14ac:dyDescent="0.25">
      <c r="B9" s="70"/>
      <c r="C9" s="242"/>
      <c r="D9" s="71"/>
      <c r="F9" s="71"/>
      <c r="G9" s="71"/>
      <c r="H9" s="71"/>
      <c r="I9" s="74"/>
      <c r="J9" s="76"/>
      <c r="K9" s="74"/>
      <c r="L9" s="76"/>
      <c r="M9" s="74"/>
      <c r="N9" s="76"/>
      <c r="O9" s="82"/>
    </row>
    <row r="10" spans="2:18" ht="40.5" customHeight="1" x14ac:dyDescent="0.25">
      <c r="B10" s="70"/>
      <c r="C10" s="242"/>
      <c r="D10" s="72" t="str">
        <f>Datos!T4</f>
        <v>Media (3)</v>
      </c>
      <c r="F10" s="71"/>
      <c r="G10" s="71"/>
      <c r="H10" s="71"/>
      <c r="I10" s="74"/>
      <c r="J10" s="77">
        <f>COUNTIFS(Mapa_riesgos!$U$12:$U$31,$D10,Mapa_riesgos!$W$12:$W$31,J$16)</f>
        <v>0</v>
      </c>
      <c r="K10" s="74"/>
      <c r="L10" s="73">
        <f>COUNTIFS(Mapa_riesgos!$U$12:$U$31,$D10,Mapa_riesgos!$W$12:$W$31,L$16)</f>
        <v>0</v>
      </c>
      <c r="M10" s="74"/>
      <c r="N10" s="75">
        <f>COUNTIFS(Mapa_riesgos!$U$12:$U$31,$D10,Mapa_riesgos!$W$12:$W$31,N$16)</f>
        <v>0</v>
      </c>
      <c r="O10" s="82"/>
      <c r="Q10" s="97"/>
      <c r="R10" s="98"/>
    </row>
    <row r="11" spans="2:18" ht="9" customHeight="1" x14ac:dyDescent="0.25">
      <c r="B11" s="70"/>
      <c r="C11" s="242"/>
      <c r="D11" s="71"/>
      <c r="F11" s="71"/>
      <c r="G11" s="71"/>
      <c r="H11" s="71"/>
      <c r="I11" s="74"/>
      <c r="J11" s="76"/>
      <c r="K11" s="74"/>
      <c r="L11" s="76"/>
      <c r="M11" s="74"/>
      <c r="N11" s="76"/>
      <c r="O11" s="82"/>
    </row>
    <row r="12" spans="2:18" ht="40.5" customHeight="1" x14ac:dyDescent="0.25">
      <c r="B12" s="70"/>
      <c r="C12" s="242"/>
      <c r="D12" s="72" t="str">
        <f>Datos!T5</f>
        <v>Baja (2)</v>
      </c>
      <c r="F12" s="71"/>
      <c r="G12" s="71"/>
      <c r="H12" s="71"/>
      <c r="I12" s="74"/>
      <c r="J12" s="77">
        <f>COUNTIFS(Mapa_riesgos!$U$12:$U$31,$D12,Mapa_riesgos!$W$12:$W$31,J$16)</f>
        <v>0</v>
      </c>
      <c r="K12" s="74"/>
      <c r="L12" s="73">
        <f>COUNTIFS(Mapa_riesgos!$U$12:$U$31,$D12,Mapa_riesgos!$W$12:$W$31,L$16)</f>
        <v>1</v>
      </c>
      <c r="M12" s="74"/>
      <c r="N12" s="75">
        <f>COUNTIFS(Mapa_riesgos!$U$12:$U$31,$D12,Mapa_riesgos!$W$12:$W$31,N$16)</f>
        <v>0</v>
      </c>
      <c r="O12" s="82"/>
      <c r="Q12" s="97"/>
      <c r="R12" s="99"/>
    </row>
    <row r="13" spans="2:18" ht="9.75" customHeight="1" x14ac:dyDescent="0.25">
      <c r="B13" s="70"/>
      <c r="C13" s="242"/>
      <c r="D13" s="71"/>
      <c r="F13" s="71"/>
      <c r="G13" s="71"/>
      <c r="H13" s="71"/>
      <c r="I13" s="74"/>
      <c r="J13" s="76"/>
      <c r="K13" s="74"/>
      <c r="L13" s="76"/>
      <c r="M13" s="74"/>
      <c r="N13" s="76"/>
      <c r="O13" s="82"/>
    </row>
    <row r="14" spans="2:18" ht="40.5" customHeight="1" x14ac:dyDescent="0.25">
      <c r="B14" s="70"/>
      <c r="C14" s="242"/>
      <c r="D14" s="72" t="str">
        <f>Datos!T6</f>
        <v>Muy baja (1)</v>
      </c>
      <c r="F14" s="71"/>
      <c r="G14" s="71"/>
      <c r="H14" s="71"/>
      <c r="I14" s="74"/>
      <c r="J14" s="77">
        <f>COUNTIFS(Mapa_riesgos!$U$12:$U$31,$D14,Mapa_riesgos!$W$12:$W$31,J$16)</f>
        <v>2</v>
      </c>
      <c r="K14" s="74"/>
      <c r="L14" s="73">
        <f>COUNTIFS(Mapa_riesgos!$U$12:$U$31,$D14,Mapa_riesgos!$W$12:$W$31,L$16)</f>
        <v>11</v>
      </c>
      <c r="M14" s="74"/>
      <c r="N14" s="75">
        <f>COUNTIFS(Mapa_riesgos!$U$12:$U$31,$D14,Mapa_riesgos!$W$12:$W$31,N$16)</f>
        <v>6</v>
      </c>
      <c r="O14" s="82"/>
    </row>
    <row r="15" spans="2:18" ht="27.75" customHeight="1" x14ac:dyDescent="0.25">
      <c r="B15" s="70"/>
      <c r="D15" s="71"/>
      <c r="F15" s="71"/>
      <c r="G15" s="71"/>
      <c r="H15" s="71"/>
      <c r="J15" s="71"/>
      <c r="L15" s="71"/>
      <c r="N15" s="71"/>
      <c r="O15" s="82"/>
    </row>
    <row r="16" spans="2:18" ht="41.25" customHeight="1" x14ac:dyDescent="0.25">
      <c r="B16" s="70"/>
      <c r="G16" s="78"/>
      <c r="I16" s="78"/>
      <c r="J16" s="72" t="str">
        <f>Datos!U4</f>
        <v>Moderado (3)</v>
      </c>
      <c r="K16" s="78"/>
      <c r="L16" s="72" t="str">
        <f>Datos!U3</f>
        <v>Mayor (4)</v>
      </c>
      <c r="M16" s="78"/>
      <c r="N16" s="72" t="str">
        <f>Datos!U2</f>
        <v>Catastrófico (5)</v>
      </c>
      <c r="O16" s="82"/>
    </row>
    <row r="17" spans="2:15" ht="41.25" customHeight="1" x14ac:dyDescent="0.25">
      <c r="B17" s="70"/>
      <c r="G17" s="80"/>
      <c r="I17" s="80"/>
      <c r="J17" s="81" t="s">
        <v>268</v>
      </c>
      <c r="K17" s="80"/>
      <c r="L17" s="79"/>
      <c r="M17" s="80"/>
      <c r="N17" s="79"/>
      <c r="O17" s="82"/>
    </row>
    <row r="18" spans="2:15" ht="18" customHeight="1" x14ac:dyDescent="0.25">
      <c r="B18" s="70"/>
      <c r="O18" s="82"/>
    </row>
    <row r="19" spans="2:15" ht="26.25" customHeight="1" x14ac:dyDescent="0.25">
      <c r="B19" s="70"/>
      <c r="D19" s="81" t="s">
        <v>224</v>
      </c>
      <c r="G19" s="74"/>
      <c r="H19" s="83">
        <f>+F8+F10+H8+H10+H12+J10+J12+J14</f>
        <v>2</v>
      </c>
      <c r="I19" s="74"/>
      <c r="J19" s="83">
        <f>+F6+H6+J6+J8+L6+L8+L10+L12+L14</f>
        <v>12</v>
      </c>
      <c r="K19" s="74"/>
      <c r="L19" s="83">
        <f>+N6+N8+N10+N12+N14</f>
        <v>6</v>
      </c>
      <c r="M19" s="80"/>
      <c r="N19" s="80"/>
      <c r="O19" s="82"/>
    </row>
    <row r="20" spans="2:15" ht="26.25" customHeight="1" x14ac:dyDescent="0.3">
      <c r="B20" s="70"/>
      <c r="D20" s="84">
        <f>SUM(F6:N14)</f>
        <v>20</v>
      </c>
      <c r="G20" s="85"/>
      <c r="H20" s="86" t="s">
        <v>84</v>
      </c>
      <c r="I20" s="85"/>
      <c r="J20" s="87" t="s">
        <v>271</v>
      </c>
      <c r="K20" s="85"/>
      <c r="L20" s="88" t="s">
        <v>272</v>
      </c>
      <c r="O20" s="82"/>
    </row>
    <row r="21" spans="2:15" x14ac:dyDescent="0.25">
      <c r="B21" s="89"/>
      <c r="C21" s="90"/>
      <c r="D21" s="90"/>
      <c r="E21" s="90"/>
      <c r="F21" s="90"/>
      <c r="G21" s="90"/>
      <c r="H21" s="90"/>
      <c r="I21" s="90"/>
      <c r="J21" s="90"/>
      <c r="K21" s="90"/>
      <c r="L21" s="90"/>
      <c r="M21" s="90"/>
      <c r="N21" s="90"/>
      <c r="O21" s="91"/>
    </row>
  </sheetData>
  <mergeCells count="2">
    <mergeCell ref="C6:C14"/>
    <mergeCell ref="B2:O3"/>
  </mergeCells>
  <conditionalFormatting sqref="J6 L6 J8 L8 L10 L12 L14">
    <cfRule type="cellIs" dxfId="5" priority="2" operator="equal">
      <formula>0</formula>
    </cfRule>
  </conditionalFormatting>
  <conditionalFormatting sqref="J10 J12 J14">
    <cfRule type="cellIs" dxfId="4" priority="3" operator="equal">
      <formula>0</formula>
    </cfRule>
  </conditionalFormatting>
  <conditionalFormatting sqref="N6 N8 N10 N12 N14">
    <cfRule type="cellIs" dxfId="3"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0" tint="-0.249977111117893"/>
  </sheetPr>
  <dimension ref="B1:E16"/>
  <sheetViews>
    <sheetView showGridLines="0" zoomScaleNormal="100" workbookViewId="0"/>
  </sheetViews>
  <sheetFormatPr baseColWidth="10" defaultRowHeight="15" x14ac:dyDescent="0.25"/>
  <cols>
    <col min="1" max="1" width="23.140625" style="94" customWidth="1"/>
    <col min="2" max="2" width="31.140625" style="94" customWidth="1"/>
    <col min="3" max="3" width="14.42578125" style="94" customWidth="1"/>
    <col min="4" max="4" width="32.85546875" style="94" customWidth="1"/>
    <col min="5" max="5" width="14.42578125" style="94" customWidth="1"/>
    <col min="6" max="16384" width="11.42578125" style="94"/>
  </cols>
  <sheetData>
    <row r="1" spans="2:5" ht="27" customHeight="1" x14ac:dyDescent="0.25"/>
    <row r="2" spans="2:5" x14ac:dyDescent="0.25">
      <c r="B2" s="134" t="s">
        <v>223</v>
      </c>
      <c r="C2" s="134" t="s">
        <v>263</v>
      </c>
      <c r="D2" s="134" t="s">
        <v>225</v>
      </c>
      <c r="E2" s="134" t="s">
        <v>263</v>
      </c>
    </row>
    <row r="3" spans="2:5" x14ac:dyDescent="0.25">
      <c r="B3" s="135" t="s">
        <v>272</v>
      </c>
      <c r="C3" s="142">
        <f>COUNTIFS(Mapa_riesgos!$Y$12:$Y$31,$B$3)</f>
        <v>6</v>
      </c>
      <c r="D3" s="135" t="s">
        <v>272</v>
      </c>
      <c r="E3" s="142">
        <f>COUNTIFS(Mapa_riesgos!$Y$12:$Y$31,$B$3,Mapa_riesgos!$AE$12:$AE$31,D3)</f>
        <v>6</v>
      </c>
    </row>
    <row r="4" spans="2:5" x14ac:dyDescent="0.25">
      <c r="B4" s="136"/>
      <c r="C4" s="142"/>
      <c r="D4" s="137" t="s">
        <v>271</v>
      </c>
      <c r="E4" s="142">
        <f>COUNTIFS(Mapa_riesgos!$Y$12:$Y$31,$B$3,Mapa_riesgos!$AE$12:$AE$31,D4)</f>
        <v>0</v>
      </c>
    </row>
    <row r="5" spans="2:5" x14ac:dyDescent="0.25">
      <c r="B5" s="136"/>
      <c r="C5" s="142"/>
      <c r="D5" s="138" t="s">
        <v>84</v>
      </c>
      <c r="E5" s="142">
        <f>COUNTIFS(Mapa_riesgos!$Y$12:$Y$31,$B$3,Mapa_riesgos!$AE$12:$AE$31,D5)</f>
        <v>0</v>
      </c>
    </row>
    <row r="6" spans="2:5" x14ac:dyDescent="0.25">
      <c r="B6" s="137" t="s">
        <v>271</v>
      </c>
      <c r="C6" s="142">
        <f>COUNTIFS(Mapa_riesgos!$Y$12:$Y$31,$B$6)</f>
        <v>12</v>
      </c>
      <c r="D6" s="135" t="s">
        <v>272</v>
      </c>
      <c r="E6" s="142">
        <f>COUNTIFS(Mapa_riesgos!$Y$12:$Y$31,$B$6,Mapa_riesgos!$AE$12:$AE$31,D6)</f>
        <v>0</v>
      </c>
    </row>
    <row r="7" spans="2:5" x14ac:dyDescent="0.25">
      <c r="B7" s="136"/>
      <c r="C7" s="142"/>
      <c r="D7" s="137" t="s">
        <v>271</v>
      </c>
      <c r="E7" s="142">
        <f>COUNTIFS(Mapa_riesgos!$Y$12:$Y$31,$B$6,Mapa_riesgos!$AE$12:$AE$31,D7)</f>
        <v>12</v>
      </c>
    </row>
    <row r="8" spans="2:5" x14ac:dyDescent="0.25">
      <c r="B8" s="136"/>
      <c r="C8" s="142"/>
      <c r="D8" s="138" t="s">
        <v>84</v>
      </c>
      <c r="E8" s="142">
        <f>COUNTIFS(Mapa_riesgos!$Y$12:$Y$31,$B$6,Mapa_riesgos!$AE$12:$AE$31,D8)</f>
        <v>0</v>
      </c>
    </row>
    <row r="9" spans="2:5" x14ac:dyDescent="0.25">
      <c r="B9" s="138" t="s">
        <v>84</v>
      </c>
      <c r="C9" s="142">
        <f>COUNTIFS(Mapa_riesgos!$Y$12:$Y$31,$B$9)</f>
        <v>2</v>
      </c>
      <c r="D9" s="135" t="s">
        <v>272</v>
      </c>
      <c r="E9" s="142">
        <f>COUNTIFS(Mapa_riesgos!$Y$12:$Y$31,$B$9,Mapa_riesgos!$AE$12:$AE$31,D9)</f>
        <v>0</v>
      </c>
    </row>
    <row r="10" spans="2:5" x14ac:dyDescent="0.25">
      <c r="B10" s="136"/>
      <c r="C10" s="142"/>
      <c r="D10" s="137" t="s">
        <v>271</v>
      </c>
      <c r="E10" s="142">
        <f>COUNTIFS(Mapa_riesgos!$Y$12:$Y$31,$B$9,Mapa_riesgos!$AE$12:$AE$31,D10)</f>
        <v>0</v>
      </c>
    </row>
    <row r="11" spans="2:5" x14ac:dyDescent="0.25">
      <c r="B11" s="136"/>
      <c r="C11" s="142"/>
      <c r="D11" s="138" t="s">
        <v>84</v>
      </c>
      <c r="E11" s="142">
        <f>COUNTIFS(Mapa_riesgos!$Y$12:$Y$31,$B$9,Mapa_riesgos!$AE$12:$AE$31,D11)</f>
        <v>2</v>
      </c>
    </row>
    <row r="12" spans="2:5" x14ac:dyDescent="0.25">
      <c r="B12" s="139" t="s">
        <v>270</v>
      </c>
      <c r="C12" s="142">
        <f>COUNTIFS(Mapa_riesgos!$Y$12:$Y$31,$B$12)</f>
        <v>0</v>
      </c>
      <c r="D12" s="135" t="s">
        <v>272</v>
      </c>
      <c r="E12" s="142">
        <f>COUNTIFS(Mapa_riesgos!$Y$12:$Y$31,$B$12,Mapa_riesgos!$AE$12:$AE$31,D12)</f>
        <v>0</v>
      </c>
    </row>
    <row r="13" spans="2:5" x14ac:dyDescent="0.25">
      <c r="B13" s="136"/>
      <c r="C13" s="142"/>
      <c r="D13" s="137" t="s">
        <v>271</v>
      </c>
      <c r="E13" s="142">
        <f>COUNTIFS(Mapa_riesgos!$Y$12:$Y$31,$B$12,Mapa_riesgos!$AE$12:$AE$31,D13)</f>
        <v>0</v>
      </c>
    </row>
    <row r="14" spans="2:5" x14ac:dyDescent="0.25">
      <c r="B14" s="136"/>
      <c r="D14" s="138" t="s">
        <v>84</v>
      </c>
      <c r="E14" s="142">
        <f>COUNTIFS(Mapa_riesgos!$Y$12:$Y$31,$B$12,Mapa_riesgos!$AE$12:$AE$31,D14)</f>
        <v>0</v>
      </c>
    </row>
    <row r="15" spans="2:5" x14ac:dyDescent="0.25">
      <c r="B15" s="140"/>
      <c r="C15" s="95"/>
      <c r="D15" s="140"/>
      <c r="E15" s="95"/>
    </row>
    <row r="16" spans="2:5" x14ac:dyDescent="0.25">
      <c r="B16" s="141" t="s">
        <v>264</v>
      </c>
      <c r="C16" s="141"/>
      <c r="D16" s="95"/>
      <c r="E16" s="95">
        <f>SUM(E3:E14)</f>
        <v>20</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4" tint="0.59999389629810485"/>
  </sheetPr>
  <dimension ref="B1:R21"/>
  <sheetViews>
    <sheetView showGridLines="0" zoomScale="60" zoomScaleNormal="60" workbookViewId="0"/>
  </sheetViews>
  <sheetFormatPr baseColWidth="10" defaultColWidth="11.42578125" defaultRowHeight="15" x14ac:dyDescent="0.25"/>
  <cols>
    <col min="1" max="1" width="11.42578125" style="68" customWidth="1"/>
    <col min="2" max="2" width="5.7109375" style="68" customWidth="1"/>
    <col min="3" max="3" width="6.85546875" style="68" customWidth="1"/>
    <col min="4" max="4" width="19.28515625" style="68" customWidth="1"/>
    <col min="5" max="5" width="4.140625" style="68" customWidth="1"/>
    <col min="6" max="6" width="19.7109375" style="68" customWidth="1"/>
    <col min="7" max="7" width="2" style="68" customWidth="1"/>
    <col min="8" max="8" width="19.7109375" style="68" customWidth="1"/>
    <col min="9" max="9" width="2" style="68" customWidth="1"/>
    <col min="10" max="10" width="19.7109375" style="68" customWidth="1"/>
    <col min="11" max="11" width="2.42578125" style="68" customWidth="1"/>
    <col min="12" max="12" width="19.7109375" style="68" customWidth="1"/>
    <col min="13" max="13" width="2.5703125" style="68" customWidth="1"/>
    <col min="14" max="14" width="19.7109375" style="68" customWidth="1"/>
    <col min="15" max="15" width="5.7109375" style="68" customWidth="1"/>
    <col min="16" max="16384" width="11.42578125" style="68"/>
  </cols>
  <sheetData>
    <row r="1" spans="2:18" ht="20.25" customHeight="1" x14ac:dyDescent="0.25"/>
    <row r="2" spans="2:18" ht="27" customHeight="1" x14ac:dyDescent="0.25">
      <c r="B2" s="243" t="s">
        <v>279</v>
      </c>
      <c r="C2" s="244"/>
      <c r="D2" s="244"/>
      <c r="E2" s="244"/>
      <c r="F2" s="244"/>
      <c r="G2" s="244"/>
      <c r="H2" s="244"/>
      <c r="I2" s="244"/>
      <c r="J2" s="244"/>
      <c r="K2" s="244"/>
      <c r="L2" s="244"/>
      <c r="M2" s="244"/>
      <c r="N2" s="244"/>
      <c r="O2" s="245"/>
      <c r="P2" s="92"/>
    </row>
    <row r="3" spans="2:18" ht="30" customHeight="1" x14ac:dyDescent="0.25">
      <c r="B3" s="246"/>
      <c r="C3" s="247"/>
      <c r="D3" s="247"/>
      <c r="E3" s="247"/>
      <c r="F3" s="247"/>
      <c r="G3" s="247"/>
      <c r="H3" s="247"/>
      <c r="I3" s="247"/>
      <c r="J3" s="247"/>
      <c r="K3" s="247"/>
      <c r="L3" s="247"/>
      <c r="M3" s="247"/>
      <c r="N3" s="247"/>
      <c r="O3" s="248"/>
      <c r="P3" s="92"/>
    </row>
    <row r="4" spans="2:18" ht="20.25" customHeight="1" x14ac:dyDescent="0.25">
      <c r="B4" s="70"/>
      <c r="O4" s="82"/>
      <c r="P4" s="70"/>
    </row>
    <row r="5" spans="2:18" x14ac:dyDescent="0.25">
      <c r="B5" s="70"/>
      <c r="D5" s="71"/>
      <c r="F5" s="71"/>
      <c r="G5" s="71"/>
      <c r="H5" s="71"/>
      <c r="J5" s="71"/>
      <c r="L5" s="71"/>
      <c r="N5" s="71"/>
      <c r="O5" s="82"/>
      <c r="P5" s="70"/>
    </row>
    <row r="6" spans="2:18" ht="40.5" customHeight="1" x14ac:dyDescent="0.25">
      <c r="B6" s="70"/>
      <c r="C6" s="242" t="s">
        <v>269</v>
      </c>
      <c r="D6" s="72" t="str">
        <f>Datos!T2</f>
        <v>Muy alta (5)</v>
      </c>
      <c r="F6" s="71"/>
      <c r="G6" s="71"/>
      <c r="H6" s="71"/>
      <c r="I6" s="74"/>
      <c r="J6" s="73">
        <f>COUNTIFS(Mapa_riesgos!$AA$12:$AA$31,$D6,Mapa_riesgos!$AC$12:$AC$31,J$16)</f>
        <v>0</v>
      </c>
      <c r="K6" s="74"/>
      <c r="L6" s="73">
        <f>COUNTIFS(Mapa_riesgos!$AA$12:$AA$31,$D6,Mapa_riesgos!$AC$12:$AC$31,L$16)</f>
        <v>0</v>
      </c>
      <c r="M6" s="74"/>
      <c r="N6" s="75">
        <f>COUNTIFS(Mapa_riesgos!$AA$12:$AA$31,$D6,Mapa_riesgos!$AC$12:$AC$31,N$16)</f>
        <v>0</v>
      </c>
      <c r="O6" s="82"/>
      <c r="P6" s="70"/>
    </row>
    <row r="7" spans="2:18" ht="12" customHeight="1" x14ac:dyDescent="0.25">
      <c r="B7" s="70"/>
      <c r="C7" s="242"/>
      <c r="D7" s="71"/>
      <c r="F7" s="76"/>
      <c r="G7" s="71"/>
      <c r="H7" s="76"/>
      <c r="I7" s="74"/>
      <c r="J7" s="76"/>
      <c r="K7" s="74"/>
      <c r="L7" s="76"/>
      <c r="M7" s="74"/>
      <c r="N7" s="76"/>
      <c r="O7" s="82"/>
      <c r="P7" s="70"/>
    </row>
    <row r="8" spans="2:18" ht="40.5" customHeight="1" x14ac:dyDescent="0.25">
      <c r="B8" s="70"/>
      <c r="C8" s="242"/>
      <c r="D8" s="72" t="str">
        <f>Datos!T3</f>
        <v>Alta (4)</v>
      </c>
      <c r="F8" s="71"/>
      <c r="G8" s="71"/>
      <c r="H8" s="71"/>
      <c r="I8" s="74"/>
      <c r="J8" s="73">
        <f>COUNTIFS(Mapa_riesgos!$AA$12:$AA$31,$D8,Mapa_riesgos!$AC$12:$AC$31,J$16)</f>
        <v>0</v>
      </c>
      <c r="K8" s="74"/>
      <c r="L8" s="73">
        <f>COUNTIFS(Mapa_riesgos!$AA$12:$AA$31,$D8,Mapa_riesgos!$AC$12:$AC$31,L$16)</f>
        <v>0</v>
      </c>
      <c r="M8" s="74"/>
      <c r="N8" s="75">
        <f>COUNTIFS(Mapa_riesgos!$AA$12:$AA$31,$D8,Mapa_riesgos!$AC$12:$AC$31,N$16)</f>
        <v>0</v>
      </c>
      <c r="O8" s="82"/>
      <c r="P8" s="70"/>
    </row>
    <row r="9" spans="2:18" ht="11.25" customHeight="1" x14ac:dyDescent="0.25">
      <c r="B9" s="70"/>
      <c r="C9" s="242"/>
      <c r="D9" s="71"/>
      <c r="F9" s="76"/>
      <c r="G9" s="71"/>
      <c r="H9" s="76"/>
      <c r="I9" s="74"/>
      <c r="J9" s="76"/>
      <c r="K9" s="74"/>
      <c r="L9" s="76"/>
      <c r="M9" s="74"/>
      <c r="N9" s="76"/>
      <c r="O9" s="82"/>
      <c r="P9" s="70"/>
    </row>
    <row r="10" spans="2:18" ht="40.5" customHeight="1" x14ac:dyDescent="0.25">
      <c r="B10" s="70"/>
      <c r="C10" s="242"/>
      <c r="D10" s="72" t="str">
        <f>Datos!T4</f>
        <v>Media (3)</v>
      </c>
      <c r="F10" s="71"/>
      <c r="G10" s="71"/>
      <c r="H10" s="71"/>
      <c r="I10" s="74"/>
      <c r="J10" s="77">
        <f>COUNTIFS(Mapa_riesgos!$AA$12:$AA$31,$D10,Mapa_riesgos!$AC$12:$AC$31,J$16)</f>
        <v>0</v>
      </c>
      <c r="K10" s="74"/>
      <c r="L10" s="73">
        <f>COUNTIFS(Mapa_riesgos!$AA$12:$AA$31,$D10,Mapa_riesgos!$AC$12:$AC$31,L$16)</f>
        <v>0</v>
      </c>
      <c r="M10" s="74"/>
      <c r="N10" s="75">
        <f>COUNTIFS(Mapa_riesgos!$AA$12:$AA$31,$D10,Mapa_riesgos!$AC$12:$AC$31,N$16)</f>
        <v>0</v>
      </c>
      <c r="O10" s="82"/>
      <c r="P10" s="70"/>
      <c r="R10" s="98"/>
    </row>
    <row r="11" spans="2:18" ht="9" customHeight="1" x14ac:dyDescent="0.25">
      <c r="B11" s="70"/>
      <c r="C11" s="242"/>
      <c r="D11" s="71"/>
      <c r="F11" s="76"/>
      <c r="G11" s="71"/>
      <c r="H11" s="76"/>
      <c r="I11" s="74"/>
      <c r="J11" s="76"/>
      <c r="K11" s="74"/>
      <c r="L11" s="76"/>
      <c r="M11" s="74"/>
      <c r="N11" s="76"/>
      <c r="O11" s="82"/>
      <c r="P11" s="70"/>
    </row>
    <row r="12" spans="2:18" ht="40.5" customHeight="1" x14ac:dyDescent="0.25">
      <c r="B12" s="70"/>
      <c r="C12" s="242"/>
      <c r="D12" s="72" t="str">
        <f>Datos!T5</f>
        <v>Baja (2)</v>
      </c>
      <c r="F12" s="71"/>
      <c r="G12" s="71"/>
      <c r="H12" s="71"/>
      <c r="I12" s="74"/>
      <c r="J12" s="77">
        <f>COUNTIFS(Mapa_riesgos!$AA$12:$AA$31,$D12,Mapa_riesgos!$AC$12:$AC$31,J$16)</f>
        <v>0</v>
      </c>
      <c r="K12" s="74"/>
      <c r="L12" s="73">
        <f>COUNTIFS(Mapa_riesgos!$AA$12:$AA$31,$D12,Mapa_riesgos!$AC$12:$AC$31,L$16)</f>
        <v>0</v>
      </c>
      <c r="M12" s="74"/>
      <c r="N12" s="75">
        <f>COUNTIFS(Mapa_riesgos!$AA$12:$AA$31,$D12,Mapa_riesgos!$AC$12:$AC$31,N$16)</f>
        <v>0</v>
      </c>
      <c r="O12" s="82"/>
      <c r="P12" s="70"/>
      <c r="R12" s="99"/>
    </row>
    <row r="13" spans="2:18" ht="9.75" customHeight="1" x14ac:dyDescent="0.25">
      <c r="B13" s="70"/>
      <c r="C13" s="242"/>
      <c r="D13" s="71"/>
      <c r="F13" s="76"/>
      <c r="G13" s="71"/>
      <c r="H13" s="71"/>
      <c r="I13" s="74"/>
      <c r="J13" s="76"/>
      <c r="K13" s="74"/>
      <c r="L13" s="76"/>
      <c r="M13" s="74"/>
      <c r="N13" s="76"/>
      <c r="O13" s="82"/>
      <c r="P13" s="70"/>
    </row>
    <row r="14" spans="2:18" ht="40.5" customHeight="1" x14ac:dyDescent="0.25">
      <c r="B14" s="70"/>
      <c r="C14" s="242"/>
      <c r="D14" s="72" t="str">
        <f>Datos!T6</f>
        <v>Muy baja (1)</v>
      </c>
      <c r="F14" s="71"/>
      <c r="G14" s="71"/>
      <c r="H14" s="71"/>
      <c r="I14" s="74"/>
      <c r="J14" s="77">
        <f>COUNTIFS(Mapa_riesgos!$AA$12:$AA$31,$D14,Mapa_riesgos!$AC$12:$AC$31,J$16)</f>
        <v>2</v>
      </c>
      <c r="K14" s="74"/>
      <c r="L14" s="73">
        <f>COUNTIFS(Mapa_riesgos!$AA$12:$AA$31,$D14,Mapa_riesgos!$AC$12:$AC$31,L$16)</f>
        <v>12</v>
      </c>
      <c r="M14" s="74"/>
      <c r="N14" s="75">
        <f>COUNTIFS(Mapa_riesgos!$AA$12:$AA$31,$D14,Mapa_riesgos!$AC$12:$AC$31,N$16)</f>
        <v>6</v>
      </c>
      <c r="O14" s="82"/>
      <c r="P14" s="70"/>
    </row>
    <row r="15" spans="2:18" ht="27.75" customHeight="1" x14ac:dyDescent="0.25">
      <c r="B15" s="70"/>
      <c r="D15" s="71"/>
      <c r="F15" s="71"/>
      <c r="G15" s="71"/>
      <c r="H15" s="71"/>
      <c r="J15" s="71"/>
      <c r="L15" s="71"/>
      <c r="N15" s="71"/>
      <c r="O15" s="82"/>
      <c r="P15" s="70"/>
    </row>
    <row r="16" spans="2:18" ht="41.25" customHeight="1" x14ac:dyDescent="0.25">
      <c r="B16" s="70"/>
      <c r="I16" s="78"/>
      <c r="J16" s="72" t="str">
        <f>Datos!U4</f>
        <v>Moderado (3)</v>
      </c>
      <c r="K16" s="78"/>
      <c r="L16" s="72" t="str">
        <f>Datos!U3</f>
        <v>Mayor (4)</v>
      </c>
      <c r="M16" s="78"/>
      <c r="N16" s="72" t="str">
        <f>Datos!U2</f>
        <v>Catastrófico (5)</v>
      </c>
      <c r="O16" s="82"/>
      <c r="P16" s="70"/>
    </row>
    <row r="17" spans="2:16" ht="41.25" customHeight="1" x14ac:dyDescent="0.25">
      <c r="B17" s="70"/>
      <c r="G17" s="80"/>
      <c r="I17" s="80"/>
      <c r="J17" s="81" t="s">
        <v>268</v>
      </c>
      <c r="K17" s="80"/>
      <c r="L17" s="79"/>
      <c r="M17" s="80"/>
      <c r="N17" s="79"/>
      <c r="O17" s="82"/>
      <c r="P17" s="70"/>
    </row>
    <row r="18" spans="2:16" ht="18" customHeight="1" x14ac:dyDescent="0.25">
      <c r="B18" s="70"/>
      <c r="O18" s="82"/>
      <c r="P18" s="70"/>
    </row>
    <row r="19" spans="2:16" ht="26.25" x14ac:dyDescent="0.25">
      <c r="B19" s="70"/>
      <c r="D19" s="81" t="s">
        <v>224</v>
      </c>
      <c r="G19" s="74"/>
      <c r="H19" s="83">
        <f>+F8+F10+H8+H10+H12+J10+J12+J14</f>
        <v>2</v>
      </c>
      <c r="I19" s="74"/>
      <c r="J19" s="83">
        <f>+F6+H6+J6+J8+L6+L8+L10+L12+L14</f>
        <v>12</v>
      </c>
      <c r="K19" s="74"/>
      <c r="L19" s="83">
        <f>+N6+N8+N10+N12+N14</f>
        <v>6</v>
      </c>
      <c r="M19" s="80"/>
      <c r="N19" s="80"/>
      <c r="O19" s="82"/>
      <c r="P19" s="70"/>
    </row>
    <row r="20" spans="2:16" ht="26.25" customHeight="1" x14ac:dyDescent="0.3">
      <c r="B20" s="70"/>
      <c r="D20" s="84">
        <f>SUM(F6:N14)</f>
        <v>20</v>
      </c>
      <c r="G20" s="85"/>
      <c r="H20" s="86" t="s">
        <v>84</v>
      </c>
      <c r="I20" s="85"/>
      <c r="J20" s="87" t="s">
        <v>271</v>
      </c>
      <c r="K20" s="85"/>
      <c r="L20" s="88" t="s">
        <v>272</v>
      </c>
      <c r="O20" s="82"/>
      <c r="P20" s="70"/>
    </row>
    <row r="21" spans="2:16" x14ac:dyDescent="0.25">
      <c r="B21" s="89"/>
      <c r="C21" s="90"/>
      <c r="D21" s="90"/>
      <c r="E21" s="90"/>
      <c r="F21" s="90"/>
      <c r="G21" s="90"/>
      <c r="H21" s="90"/>
      <c r="I21" s="90"/>
      <c r="J21" s="90"/>
      <c r="K21" s="90"/>
      <c r="L21" s="90"/>
      <c r="M21" s="90"/>
      <c r="N21" s="90"/>
      <c r="O21" s="91"/>
      <c r="P21" s="70"/>
    </row>
  </sheetData>
  <mergeCells count="2">
    <mergeCell ref="C6:C14"/>
    <mergeCell ref="B2:O3"/>
  </mergeCells>
  <conditionalFormatting sqref="J6 L6 J8 L8 L10 L12 L14">
    <cfRule type="cellIs" dxfId="2" priority="2" operator="equal">
      <formula>0</formula>
    </cfRule>
  </conditionalFormatting>
  <conditionalFormatting sqref="J10 J12 J14">
    <cfRule type="cellIs" dxfId="1" priority="3" operator="equal">
      <formula>0</formula>
    </cfRule>
  </conditionalFormatting>
  <conditionalFormatting sqref="N6 N8 N10 N12 N14">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vt:i4>
      </vt:variant>
    </vt:vector>
  </HeadingPairs>
  <TitlesOfParts>
    <vt:vector size="37" baseType="lpstr">
      <vt:lpstr>Datos</vt:lpstr>
      <vt:lpstr>Listas</vt:lpstr>
      <vt:lpstr>DinámicaTipología_Categoría</vt:lpstr>
      <vt:lpstr>Mapa_riesgos</vt:lpstr>
      <vt:lpstr>Tipología_Categoría</vt:lpstr>
      <vt:lpstr>Procesos_riesgos</vt:lpstr>
      <vt:lpstr>Valoración Inicial</vt:lpstr>
      <vt:lpstr>Eficacia acciones</vt:lpstr>
      <vt:lpstr>Valoración Final</vt:lpstr>
      <vt:lpstr>Agente_generador_externas</vt:lpstr>
      <vt:lpstr>Agente_generador_internas</vt:lpstr>
      <vt:lpstr>Amenazas</vt:lpstr>
      <vt:lpstr>Mapa_riesgos!Área_de_impresión</vt:lpstr>
      <vt:lpstr>Calificación_control</vt:lpstr>
      <vt:lpstr>Categorías_Corrupción</vt:lpstr>
      <vt:lpstr>Categorías_Gestión</vt:lpstr>
      <vt:lpstr>Debilidades</vt:lpstr>
      <vt:lpstr>Dependencias</vt:lpstr>
      <vt:lpstr>Detecta_efectos</vt:lpstr>
      <vt:lpstr>Ejecución</vt:lpstr>
      <vt:lpstr>Escalas_impacto</vt:lpstr>
      <vt:lpstr>Escalas_probabilidad</vt:lpstr>
      <vt:lpstr>Evidencia</vt:lpstr>
      <vt:lpstr>Fechas_terminacion_acciones</vt:lpstr>
      <vt:lpstr>Fuente</vt:lpstr>
      <vt:lpstr>Mitiga_causas</vt:lpstr>
      <vt:lpstr>Otros_procesos_afectados</vt:lpstr>
      <vt:lpstr>Preposiciones</vt:lpstr>
      <vt:lpstr>Procesos</vt:lpstr>
      <vt:lpstr>Propósito_impacto</vt:lpstr>
      <vt:lpstr>Propósito_probabilidad</vt:lpstr>
      <vt:lpstr>Respuestas</vt:lpstr>
      <vt:lpstr>Riesgos_estratégicos</vt:lpstr>
      <vt:lpstr>Tipo_riesgo</vt:lpstr>
      <vt:lpstr>Trámites_y_OPAs</vt:lpstr>
      <vt:lpstr>X</vt:lpstr>
      <vt:lpstr>Zonas_riesgo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Cesar Arcos</dc:creator>
  <cp:keywords/>
  <dc:description/>
  <cp:lastModifiedBy>Cesar Alberto Arcos Tiuso</cp:lastModifiedBy>
  <cp:revision/>
  <cp:lastPrinted>2023-03-28T14:26:00Z</cp:lastPrinted>
  <dcterms:created xsi:type="dcterms:W3CDTF">2019-02-01T14:35:23Z</dcterms:created>
  <dcterms:modified xsi:type="dcterms:W3CDTF">2023-12-29T13:36:01Z</dcterms:modified>
  <cp:category/>
  <cp:contentStatus/>
</cp:coreProperties>
</file>